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yn\Desktop\"/>
    </mc:Choice>
  </mc:AlternateContent>
  <xr:revisionPtr revIDLastSave="0" documentId="8_{02C16901-D5DB-486A-908C-FB0C064DC4BC}" xr6:coauthVersionLast="47" xr6:coauthVersionMax="47" xr10:uidLastSave="{00000000-0000-0000-0000-000000000000}"/>
  <bookViews>
    <workbookView xWindow="380" yWindow="380" windowWidth="17950" windowHeight="9340" xr2:uid="{27399084-8B10-234E-B28C-5BBC6ABFDF3B}"/>
  </bookViews>
  <sheets>
    <sheet name="U14AA" sheetId="1" r:id="rId1"/>
    <sheet name="U16AA" sheetId="2" r:id="rId2"/>
    <sheet name="U19A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3" l="1"/>
  <c r="I7" i="3"/>
  <c r="J6" i="3"/>
  <c r="I6" i="3"/>
  <c r="F12" i="1"/>
  <c r="E12" i="1"/>
  <c r="D12" i="1"/>
  <c r="J11" i="1"/>
  <c r="I11" i="1"/>
  <c r="J8" i="1"/>
  <c r="I8" i="1"/>
  <c r="J3" i="1"/>
  <c r="I3" i="1"/>
  <c r="J9" i="1"/>
  <c r="I9" i="1"/>
  <c r="J9" i="2"/>
  <c r="I9" i="2"/>
  <c r="J8" i="2"/>
  <c r="I8" i="2"/>
  <c r="J7" i="2"/>
  <c r="I7" i="2"/>
  <c r="J11" i="2"/>
  <c r="I11" i="2"/>
  <c r="J5" i="2"/>
  <c r="I5" i="2"/>
  <c r="J10" i="2"/>
  <c r="I10" i="2"/>
  <c r="J4" i="2"/>
  <c r="I4" i="2"/>
  <c r="J3" i="2"/>
  <c r="I3" i="2"/>
  <c r="J9" i="3"/>
  <c r="I9" i="3"/>
  <c r="J8" i="3"/>
  <c r="I8" i="3"/>
  <c r="J6" i="2"/>
  <c r="I6" i="2"/>
  <c r="J10" i="1"/>
  <c r="I10" i="1"/>
  <c r="C3" i="1" l="1"/>
  <c r="J3" i="3"/>
  <c r="I3" i="3"/>
  <c r="J5" i="3"/>
  <c r="I5" i="3"/>
  <c r="J4" i="3"/>
  <c r="I4" i="3"/>
  <c r="F10" i="3"/>
  <c r="E10" i="3"/>
  <c r="D10" i="3"/>
  <c r="G7" i="3"/>
  <c r="C7" i="3"/>
  <c r="G6" i="3"/>
  <c r="C6" i="3"/>
  <c r="G8" i="3"/>
  <c r="C8" i="3"/>
  <c r="G9" i="3"/>
  <c r="C9" i="3"/>
  <c r="G4" i="3"/>
  <c r="C4" i="3"/>
  <c r="G3" i="3"/>
  <c r="C3" i="3"/>
  <c r="G5" i="3"/>
  <c r="C5" i="3"/>
  <c r="F12" i="2"/>
  <c r="E12" i="2"/>
  <c r="D12" i="2"/>
  <c r="G9" i="2"/>
  <c r="C9" i="2"/>
  <c r="G8" i="2"/>
  <c r="C8" i="2"/>
  <c r="G7" i="2"/>
  <c r="C7" i="2"/>
  <c r="G6" i="2"/>
  <c r="C6" i="2"/>
  <c r="G11" i="2"/>
  <c r="C11" i="2"/>
  <c r="G5" i="2"/>
  <c r="C5" i="2"/>
  <c r="G4" i="2"/>
  <c r="C4" i="2"/>
  <c r="G10" i="2"/>
  <c r="C10" i="2"/>
  <c r="G3" i="2"/>
  <c r="C3" i="2"/>
  <c r="J6" i="1"/>
  <c r="J7" i="1"/>
  <c r="I7" i="1"/>
  <c r="J5" i="1"/>
  <c r="I5" i="1"/>
  <c r="J4" i="1"/>
  <c r="I4" i="1"/>
  <c r="I6" i="1"/>
  <c r="C9" i="1"/>
  <c r="C11" i="1"/>
  <c r="C10" i="1"/>
  <c r="C6" i="1"/>
  <c r="C5" i="1"/>
  <c r="C7" i="1"/>
  <c r="C4" i="1"/>
  <c r="C8" i="1"/>
  <c r="G9" i="1"/>
  <c r="G11" i="1"/>
  <c r="G8" i="1"/>
  <c r="G3" i="1"/>
  <c r="G6" i="1"/>
  <c r="G5" i="1"/>
  <c r="G7" i="1"/>
  <c r="G4" i="1"/>
  <c r="G10" i="1"/>
  <c r="H11" i="2" l="1"/>
  <c r="K5" i="2"/>
  <c r="H5" i="3"/>
  <c r="H9" i="3"/>
  <c r="H8" i="3"/>
  <c r="H7" i="3"/>
  <c r="K5" i="3"/>
  <c r="K8" i="3"/>
  <c r="K6" i="3"/>
  <c r="C10" i="3"/>
  <c r="K3" i="3"/>
  <c r="K4" i="3"/>
  <c r="H6" i="3"/>
  <c r="K9" i="3"/>
  <c r="H3" i="3"/>
  <c r="H4" i="3"/>
  <c r="K7" i="3"/>
  <c r="H8" i="2"/>
  <c r="H11" i="1"/>
  <c r="K10" i="2"/>
  <c r="H10" i="2"/>
  <c r="K3" i="2"/>
  <c r="K8" i="2"/>
  <c r="K4" i="2"/>
  <c r="H4" i="2"/>
  <c r="K7" i="2"/>
  <c r="K6" i="2"/>
  <c r="K9" i="2"/>
  <c r="H9" i="2"/>
  <c r="K11" i="2"/>
  <c r="H7" i="2"/>
  <c r="C12" i="2"/>
  <c r="H3" i="2"/>
  <c r="H5" i="2"/>
  <c r="H6" i="2"/>
  <c r="H6" i="1"/>
  <c r="H5" i="1"/>
  <c r="H7" i="1"/>
  <c r="K7" i="1"/>
  <c r="K6" i="1"/>
  <c r="K5" i="1"/>
  <c r="K4" i="1"/>
  <c r="H4" i="1"/>
  <c r="K11" i="1"/>
  <c r="K10" i="1"/>
  <c r="K3" i="1"/>
  <c r="C12" i="1"/>
  <c r="H3" i="1"/>
  <c r="K9" i="1"/>
  <c r="H9" i="1"/>
  <c r="K8" i="1"/>
  <c r="H10" i="1"/>
  <c r="H8" i="1"/>
</calcChain>
</file>

<file path=xl/sharedStrings.xml><?xml version="1.0" encoding="utf-8"?>
<sst xmlns="http://schemas.openxmlformats.org/spreadsheetml/2006/main" count="704" uniqueCount="93">
  <si>
    <t xml:space="preserve">U14AA </t>
  </si>
  <si>
    <t>Team</t>
  </si>
  <si>
    <t>Games</t>
  </si>
  <si>
    <t>Win</t>
  </si>
  <si>
    <t>Loss</t>
  </si>
  <si>
    <t>Tie</t>
  </si>
  <si>
    <t>Points</t>
  </si>
  <si>
    <t>Win %</t>
  </si>
  <si>
    <t>GF</t>
  </si>
  <si>
    <t>GA</t>
  </si>
  <si>
    <t>GF-GA</t>
  </si>
  <si>
    <t>RANK</t>
  </si>
  <si>
    <t xml:space="preserve">Calgary 1 (Blue) </t>
  </si>
  <si>
    <t xml:space="preserve">Calgary 2 (White) </t>
  </si>
  <si>
    <t xml:space="preserve">Calgary 3 (Red) </t>
  </si>
  <si>
    <t>Zone 2 AA</t>
  </si>
  <si>
    <t>Central AB Sting</t>
  </si>
  <si>
    <t>Edmonton Elite</t>
  </si>
  <si>
    <t xml:space="preserve">Spruce Grove </t>
  </si>
  <si>
    <t>St. Albert</t>
  </si>
  <si>
    <t xml:space="preserve">Sherwood Park </t>
  </si>
  <si>
    <t>Date</t>
  </si>
  <si>
    <t>Time</t>
  </si>
  <si>
    <t>Home</t>
  </si>
  <si>
    <t>Score</t>
  </si>
  <si>
    <t>Visitor</t>
  </si>
  <si>
    <t>Location</t>
  </si>
  <si>
    <t>Stu Barnes</t>
  </si>
  <si>
    <t>SGV</t>
  </si>
  <si>
    <t>STA</t>
  </si>
  <si>
    <t>Terwillegar</t>
  </si>
  <si>
    <t>ERC</t>
  </si>
  <si>
    <t>SPK</t>
  </si>
  <si>
    <t>League/Tournament</t>
  </si>
  <si>
    <t>BGL</t>
  </si>
  <si>
    <t>CAC</t>
  </si>
  <si>
    <t>Tri Leisure</t>
  </si>
  <si>
    <t>CAS</t>
  </si>
  <si>
    <t>SCUP</t>
  </si>
  <si>
    <t>Millennium</t>
  </si>
  <si>
    <t>Penhold</t>
  </si>
  <si>
    <t>RQB</t>
  </si>
  <si>
    <t>GARC</t>
  </si>
  <si>
    <t>Clive</t>
  </si>
  <si>
    <t>GH Dawe</t>
  </si>
  <si>
    <t>Outside ranking dates</t>
  </si>
  <si>
    <t>Chinook</t>
  </si>
  <si>
    <t>Murray C</t>
  </si>
  <si>
    <t>CGY1 Blue</t>
  </si>
  <si>
    <t>Zone 2</t>
  </si>
  <si>
    <t>Vsquare</t>
  </si>
  <si>
    <t>Oakridge</t>
  </si>
  <si>
    <t>Shouldice</t>
  </si>
  <si>
    <t>CGY2 White</t>
  </si>
  <si>
    <t>CGY3 Red</t>
  </si>
  <si>
    <t>Bill Herron</t>
  </si>
  <si>
    <t>Wood</t>
  </si>
  <si>
    <t>Leduc</t>
  </si>
  <si>
    <t>Friends on Ice</t>
  </si>
  <si>
    <t>Red Deer</t>
  </si>
  <si>
    <t>Golden Ring</t>
  </si>
  <si>
    <t>Calgary</t>
  </si>
  <si>
    <t>Match UP</t>
  </si>
  <si>
    <t xml:space="preserve">Remove earliest game </t>
  </si>
  <si>
    <t>Notes</t>
  </si>
  <si>
    <t>Score2</t>
  </si>
  <si>
    <t xml:space="preserve">Calgary 1 (Strike) </t>
  </si>
  <si>
    <t xml:space="preserve">Calgary 2 (Attack) </t>
  </si>
  <si>
    <t>Calgary 3 (Peak)</t>
  </si>
  <si>
    <t>TCRC</t>
  </si>
  <si>
    <t>TriLeisure</t>
  </si>
  <si>
    <t>Kinsmen</t>
  </si>
  <si>
    <t>Callingwood</t>
  </si>
  <si>
    <t>CGY1 Strike</t>
  </si>
  <si>
    <t>CGY2 Attack</t>
  </si>
  <si>
    <t>CGY3 Peak</t>
  </si>
  <si>
    <t>YMCA</t>
  </si>
  <si>
    <t>Friends On Ice</t>
  </si>
  <si>
    <t>Removed earliest game</t>
  </si>
  <si>
    <t>U16AA</t>
  </si>
  <si>
    <t>U19AA</t>
  </si>
  <si>
    <t>CGY1 Crew</t>
  </si>
  <si>
    <t>Calgary 1 (Crew)</t>
  </si>
  <si>
    <t xml:space="preserve">Calgary 2 (Combat) </t>
  </si>
  <si>
    <t>Seton</t>
  </si>
  <si>
    <t>CGY2 Combat</t>
  </si>
  <si>
    <t>Rose Kohn</t>
  </si>
  <si>
    <t xml:space="preserve">ERC </t>
  </si>
  <si>
    <t>Chestermere</t>
  </si>
  <si>
    <t xml:space="preserve">STA </t>
  </si>
  <si>
    <t>Jarome</t>
  </si>
  <si>
    <t>Calahoo</t>
  </si>
  <si>
    <t xml:space="preserve">Tie Breaker Games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</si>
</sst>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" fontId="0" fillId="0" borderId="0" xfId="0" applyNumberFormat="1"/>
    <xf numFmtId="18" fontId="0" fillId="0" borderId="0" xfId="0" applyNumberFormat="1"/>
    <xf numFmtId="0" fontId="1" fillId="0" borderId="0" xfId="0" applyFont="1"/>
    <xf numFmtId="16" fontId="0" fillId="2" borderId="0" xfId="0" applyNumberFormat="1" applyFill="1"/>
    <xf numFmtId="18" fontId="0" fillId="2" borderId="0" xfId="0" applyNumberFormat="1" applyFill="1"/>
    <xf numFmtId="0" fontId="0" fillId="2" borderId="0" xfId="0" applyFill="1"/>
    <xf numFmtId="0" fontId="3" fillId="0" borderId="0" xfId="0" applyFont="1"/>
    <xf numFmtId="0" fontId="1" fillId="2" borderId="0" xfId="0" applyFont="1" applyFill="1"/>
    <xf numFmtId="15" fontId="0" fillId="0" borderId="0" xfId="0" applyNumberFormat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2" fontId="0" fillId="3" borderId="1" xfId="0" applyNumberFormat="1" applyFill="1" applyBorder="1"/>
    <xf numFmtId="2" fontId="0" fillId="4" borderId="1" xfId="0" applyNumberFormat="1" applyFill="1" applyBorder="1"/>
    <xf numFmtId="0" fontId="1" fillId="0" borderId="1" xfId="0" applyFont="1" applyBorder="1"/>
  </cellXfs>
  <cellStyles count="1">
    <cellStyle name="Normal" xfId="0" builtinId="0"/>
  </cellStyles>
  <dxfs count="2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23" formatCode="h:mm\ AM/PM"/>
    </dxf>
    <dxf>
      <numFmt numFmtId="20" formatCode="dd/mmm/yy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23" formatCode="h:mm\ AM/PM"/>
    </dxf>
    <dxf>
      <numFmt numFmtId="21" formatCode="dd/mmm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ill>
        <patternFill patternType="none">
          <fgColor indexed="64"/>
          <bgColor indexed="65"/>
        </patternFill>
      </fill>
    </dxf>
    <dxf>
      <numFmt numFmtId="23" formatCode="h:mm\ AM/PM"/>
    </dxf>
    <dxf>
      <numFmt numFmtId="21" formatCode="dd/mmm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3A1914-9207-8D49-828B-4D0B9277CA09}" name="Table1" displayName="Table1" ref="B14:K70" totalsRowShown="0" headerRowDxfId="23">
  <autoFilter ref="B14:K70" xr:uid="{EA3A1914-9207-8D49-828B-4D0B9277CA09}"/>
  <sortState xmlns:xlrd2="http://schemas.microsoft.com/office/spreadsheetml/2017/richdata2" ref="B15:K70">
    <sortCondition ref="C14:C70"/>
  </sortState>
  <tableColumns count="10">
    <tableColumn id="1" xr3:uid="{21A39F97-E209-A84C-B5BF-3EEFD7ED7258}" name="League/Tournament" dataDxfId="22"/>
    <tableColumn id="2" xr3:uid="{CB502490-B22A-E744-9F2A-D0F2FE81DE5D}" name="Date" dataDxfId="21"/>
    <tableColumn id="3" xr3:uid="{6648543F-2701-1746-9724-F795CADDDBA9}" name="Time" dataDxfId="20"/>
    <tableColumn id="4" xr3:uid="{E94ED51F-05FE-3C42-9C4D-4036D194AF0C}" name="Location" dataDxfId="19"/>
    <tableColumn id="5" xr3:uid="{CE92CF9A-C853-2E40-863B-40206F6B6706}" name="Home"/>
    <tableColumn id="6" xr3:uid="{1E75E533-1E36-264D-A296-101C6CC58C7B}" name="Score"/>
    <tableColumn id="7" xr3:uid="{C2055167-42AF-674D-A780-05C12276B0B6}" name="Visitor"/>
    <tableColumn id="8" xr3:uid="{03E21AA1-94EF-7D4B-9072-1C3EBAC53D8F}" name="Score2"/>
    <tableColumn id="9" xr3:uid="{68D09EDA-4F23-714F-A6CD-CEAE527EAF52}" name="Match UP"/>
    <tableColumn id="10" xr3:uid="{8515E0E0-82EB-8F4E-97A2-00A1D566BA92}" name="Note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D79843-2817-AD4E-9913-A737FFC8E1E9}" name="Table2" displayName="Table2" ref="B14:K66" totalsRowShown="0" headerRowDxfId="18">
  <autoFilter ref="B14:K66" xr:uid="{B7D79843-2817-AD4E-9913-A737FFC8E1E9}"/>
  <sortState xmlns:xlrd2="http://schemas.microsoft.com/office/spreadsheetml/2017/richdata2" ref="B15:K66">
    <sortCondition ref="C14:C66"/>
  </sortState>
  <tableColumns count="10">
    <tableColumn id="1" xr3:uid="{A08D5357-1EA7-C345-B8B8-A65B7F9831B5}" name="League/Tournament" dataDxfId="17"/>
    <tableColumn id="2" xr3:uid="{53C26468-9139-6549-BB5F-187BDF9573AE}" name="Date" dataDxfId="16"/>
    <tableColumn id="3" xr3:uid="{226DE465-B016-4C4F-9316-936B9228B643}" name="Time" dataDxfId="15"/>
    <tableColumn id="4" xr3:uid="{0A7478BE-D092-C645-B331-BFB5D5759BAF}" name="Location" dataDxfId="14"/>
    <tableColumn id="5" xr3:uid="{108766E5-0D40-B34E-BADE-697A7E9032E9}" name="Home" dataDxfId="13"/>
    <tableColumn id="6" xr3:uid="{E4F182A3-2B65-DC44-BFB1-CBCD0ED80BC2}" name="Score" dataDxfId="12"/>
    <tableColumn id="7" xr3:uid="{6007E38D-93D0-D54D-A115-5B159CEA6BA3}" name="Visitor" dataDxfId="11"/>
    <tableColumn id="8" xr3:uid="{DA7C2545-64F1-FF4D-87F4-D22AB557CBF2}" name="Score2" dataDxfId="10"/>
    <tableColumn id="9" xr3:uid="{DF53932A-69A4-0A4F-B5CB-C14C4C05BF6E}" name="Match UP"/>
    <tableColumn id="10" xr3:uid="{68269161-C034-3149-B621-AD9FA554E7E0}" name="Notes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B184682-7C5F-2942-9B7A-1B7C9E26B419}" name="Table3" displayName="Table3" ref="B12:K55" totalsRowShown="0" headerRowDxfId="9" dataDxfId="8">
  <autoFilter ref="B12:K55" xr:uid="{DB184682-7C5F-2942-9B7A-1B7C9E26B419}"/>
  <sortState xmlns:xlrd2="http://schemas.microsoft.com/office/spreadsheetml/2017/richdata2" ref="B13:K55">
    <sortCondition ref="C12:C55"/>
  </sortState>
  <tableColumns count="10">
    <tableColumn id="1" xr3:uid="{C6E3ED09-E431-8C46-BD1A-BE4B62E16FFA}" name="League/Tournament"/>
    <tableColumn id="2" xr3:uid="{562326F5-4BE6-3F4E-840F-82B9D48FCBF8}" name="Date" dataDxfId="7"/>
    <tableColumn id="3" xr3:uid="{CD0E9D96-870B-4C42-B68C-968A3AFBA6CA}" name="Time" dataDxfId="6"/>
    <tableColumn id="4" xr3:uid="{DAC1046C-2FF6-EF4E-83BF-2F6928E03D9A}" name="Location" dataDxfId="5"/>
    <tableColumn id="5" xr3:uid="{B78F6097-C852-8446-8D9E-F9A3AF4EDC93}" name="Home" dataDxfId="4"/>
    <tableColumn id="6" xr3:uid="{689DA5DA-41B5-E44A-88F2-0A61C3DFF8D4}" name="Score" dataDxfId="3"/>
    <tableColumn id="7" xr3:uid="{5AC0881F-4F30-3943-87C4-6786B403D846}" name="Visitor" dataDxfId="2"/>
    <tableColumn id="8" xr3:uid="{289FB4C2-11DE-2F42-A785-CB58DC10CD25}" name="Score2" dataDxfId="1"/>
    <tableColumn id="9" xr3:uid="{746A1D95-EA21-A44F-B343-C9787CB9FA97}" name="Match UP" dataDxfId="0"/>
    <tableColumn id="10" xr3:uid="{F3A691CB-9632-DF42-A529-ABF9FD44D32C}" name="Note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142E4-4BEE-704E-AAA4-44BF4EC6CC15}">
  <dimension ref="A1:L70"/>
  <sheetViews>
    <sheetView tabSelected="1" workbookViewId="0"/>
  </sheetViews>
  <sheetFormatPr defaultColWidth="10.6640625" defaultRowHeight="15.5" x14ac:dyDescent="0.35"/>
  <cols>
    <col min="2" max="2" width="20.1640625" customWidth="1"/>
    <col min="8" max="8" width="12.6640625" bestFit="1" customWidth="1"/>
    <col min="10" max="10" width="11.5" customWidth="1"/>
  </cols>
  <sheetData>
    <row r="1" spans="1:12" x14ac:dyDescent="0.35">
      <c r="A1" t="s">
        <v>0</v>
      </c>
    </row>
    <row r="2" spans="1:12" x14ac:dyDescent="0.35">
      <c r="B2" s="14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</row>
    <row r="3" spans="1:12" x14ac:dyDescent="0.35">
      <c r="B3" s="20" t="s">
        <v>16</v>
      </c>
      <c r="C3" s="16">
        <f t="shared" ref="C3:C11" si="0">SUM(D3:F3)</f>
        <v>16</v>
      </c>
      <c r="D3" s="16">
        <v>13</v>
      </c>
      <c r="E3" s="16">
        <v>3</v>
      </c>
      <c r="F3" s="16"/>
      <c r="G3" s="16">
        <f t="shared" ref="G3:G11" si="1">(D3*2)+F3</f>
        <v>26</v>
      </c>
      <c r="H3" s="17">
        <f t="shared" ref="H3:H11" si="2">G3/(C3*2)</f>
        <v>0.8125</v>
      </c>
      <c r="I3" s="16">
        <f>8+6+6+8+8+10+10+11+3+5+6+7+4+5+6+9</f>
        <v>112</v>
      </c>
      <c r="J3" s="16">
        <f>6+2+2+4+10+3+3+6+2+2+3+6+5+3+8+4</f>
        <v>69</v>
      </c>
      <c r="K3" s="16">
        <f t="shared" ref="K3:K11" si="3">I3-J3</f>
        <v>43</v>
      </c>
      <c r="L3" s="16">
        <v>1</v>
      </c>
    </row>
    <row r="4" spans="1:12" x14ac:dyDescent="0.35">
      <c r="B4" s="20" t="s">
        <v>12</v>
      </c>
      <c r="C4" s="16">
        <f t="shared" si="0"/>
        <v>14</v>
      </c>
      <c r="D4" s="16">
        <v>9</v>
      </c>
      <c r="E4" s="16">
        <v>5</v>
      </c>
      <c r="F4" s="16"/>
      <c r="G4" s="16">
        <f t="shared" si="1"/>
        <v>18</v>
      </c>
      <c r="H4" s="17">
        <f t="shared" si="2"/>
        <v>0.6428571428571429</v>
      </c>
      <c r="I4" s="16">
        <f>8+5+3+2+4+6+0+6+10+5+6+5+3+5</f>
        <v>68</v>
      </c>
      <c r="J4" s="16">
        <f>4+3+4+7+5+3+5+8+5+1+11+3+2+4</f>
        <v>65</v>
      </c>
      <c r="K4" s="16">
        <f t="shared" si="3"/>
        <v>3</v>
      </c>
      <c r="L4" s="16">
        <v>2</v>
      </c>
    </row>
    <row r="5" spans="1:12" x14ac:dyDescent="0.35">
      <c r="B5" s="20" t="s">
        <v>14</v>
      </c>
      <c r="C5" s="16">
        <f t="shared" si="0"/>
        <v>10</v>
      </c>
      <c r="D5" s="16">
        <v>5</v>
      </c>
      <c r="E5" s="16">
        <v>4</v>
      </c>
      <c r="F5" s="16">
        <v>1</v>
      </c>
      <c r="G5" s="16">
        <f t="shared" si="1"/>
        <v>11</v>
      </c>
      <c r="H5" s="17">
        <f t="shared" si="2"/>
        <v>0.55000000000000004</v>
      </c>
      <c r="I5" s="16">
        <f>5+4+3+4+5+5+1+3+3+4</f>
        <v>37</v>
      </c>
      <c r="J5" s="16">
        <f>2+3+2+4+7+4+2+10+5+4</f>
        <v>43</v>
      </c>
      <c r="K5" s="16">
        <f t="shared" si="3"/>
        <v>-6</v>
      </c>
      <c r="L5" s="16">
        <v>3</v>
      </c>
    </row>
    <row r="6" spans="1:12" x14ac:dyDescent="0.35">
      <c r="B6" s="20" t="s">
        <v>15</v>
      </c>
      <c r="C6" s="16">
        <f t="shared" si="0"/>
        <v>10</v>
      </c>
      <c r="D6" s="16">
        <v>5</v>
      </c>
      <c r="E6" s="16">
        <v>5</v>
      </c>
      <c r="F6" s="16"/>
      <c r="G6" s="16">
        <f t="shared" si="1"/>
        <v>10</v>
      </c>
      <c r="H6" s="18">
        <f t="shared" si="2"/>
        <v>0.5</v>
      </c>
      <c r="I6" s="16">
        <f>4+3+2+3+2+6+3+5+2+4+2</f>
        <v>36</v>
      </c>
      <c r="J6" s="16">
        <f>8+5+3+4+0+6+5+1+1</f>
        <v>33</v>
      </c>
      <c r="K6" s="16">
        <f t="shared" si="3"/>
        <v>3</v>
      </c>
      <c r="L6" s="16">
        <v>4</v>
      </c>
    </row>
    <row r="7" spans="1:12" x14ac:dyDescent="0.35">
      <c r="B7" s="20" t="s">
        <v>13</v>
      </c>
      <c r="C7" s="16">
        <f t="shared" si="0"/>
        <v>12</v>
      </c>
      <c r="D7" s="16">
        <v>6</v>
      </c>
      <c r="E7" s="16">
        <v>6</v>
      </c>
      <c r="F7" s="16"/>
      <c r="G7" s="16">
        <f t="shared" si="1"/>
        <v>12</v>
      </c>
      <c r="H7" s="18">
        <f t="shared" si="2"/>
        <v>0.5</v>
      </c>
      <c r="I7" s="16">
        <f>7+2+2+3+8+6+3+2+1+2+2+1</f>
        <v>39</v>
      </c>
      <c r="J7" s="16">
        <f>5+2+3+2+7+5+10+1+5+3+1+2</f>
        <v>46</v>
      </c>
      <c r="K7" s="16">
        <f t="shared" si="3"/>
        <v>-7</v>
      </c>
      <c r="L7" s="16">
        <v>5</v>
      </c>
    </row>
    <row r="8" spans="1:12" x14ac:dyDescent="0.35">
      <c r="B8" s="20" t="s">
        <v>17</v>
      </c>
      <c r="C8" s="16">
        <f t="shared" si="0"/>
        <v>14</v>
      </c>
      <c r="D8" s="16">
        <v>4</v>
      </c>
      <c r="E8" s="16">
        <v>6</v>
      </c>
      <c r="F8" s="16">
        <v>4</v>
      </c>
      <c r="G8" s="16">
        <f t="shared" si="1"/>
        <v>12</v>
      </c>
      <c r="H8" s="17">
        <f t="shared" si="2"/>
        <v>0.42857142857142855</v>
      </c>
      <c r="I8" s="16">
        <f>6+7+4+4+6+4+2+4+2+4+6+3+8+4</f>
        <v>64</v>
      </c>
      <c r="J8" s="16">
        <f>6+7+3+2+2+6+3+5+3+4+7+5+6+4</f>
        <v>63</v>
      </c>
      <c r="K8" s="16">
        <f t="shared" si="3"/>
        <v>1</v>
      </c>
      <c r="L8" s="16">
        <v>6</v>
      </c>
    </row>
    <row r="9" spans="1:12" x14ac:dyDescent="0.35">
      <c r="B9" s="20" t="s">
        <v>20</v>
      </c>
      <c r="C9" s="16">
        <f t="shared" si="0"/>
        <v>11</v>
      </c>
      <c r="D9" s="16">
        <v>3</v>
      </c>
      <c r="E9" s="16">
        <v>7</v>
      </c>
      <c r="F9" s="16">
        <v>1</v>
      </c>
      <c r="G9" s="16">
        <f t="shared" si="1"/>
        <v>7</v>
      </c>
      <c r="H9" s="19">
        <f t="shared" si="2"/>
        <v>0.31818181818181818</v>
      </c>
      <c r="I9" s="16">
        <f>6+10+3+6+2+4+1+1+3+7+4</f>
        <v>47</v>
      </c>
      <c r="J9" s="16">
        <f>6+4+4+3+6+5+4+2+6+4+9</f>
        <v>53</v>
      </c>
      <c r="K9" s="16">
        <f t="shared" si="3"/>
        <v>-6</v>
      </c>
      <c r="L9" s="16">
        <v>7</v>
      </c>
    </row>
    <row r="10" spans="1:12" x14ac:dyDescent="0.35">
      <c r="B10" s="20" t="s">
        <v>18</v>
      </c>
      <c r="C10" s="16">
        <f t="shared" si="0"/>
        <v>11</v>
      </c>
      <c r="D10" s="16">
        <v>3</v>
      </c>
      <c r="E10" s="16">
        <v>7</v>
      </c>
      <c r="F10" s="16">
        <v>1</v>
      </c>
      <c r="G10" s="16">
        <f t="shared" si="1"/>
        <v>7</v>
      </c>
      <c r="H10" s="19">
        <f t="shared" si="2"/>
        <v>0.31818181818181818</v>
      </c>
      <c r="I10" s="16">
        <f>6+7+6+2+4+5+5+7+7+5+4</f>
        <v>58</v>
      </c>
      <c r="J10" s="16">
        <f>1+7+8+4+5+4+6+4+8+6+7</f>
        <v>60</v>
      </c>
      <c r="K10" s="16">
        <f t="shared" si="3"/>
        <v>-2</v>
      </c>
      <c r="L10" s="16">
        <v>8</v>
      </c>
    </row>
    <row r="11" spans="1:12" x14ac:dyDescent="0.35">
      <c r="B11" s="20" t="s">
        <v>19</v>
      </c>
      <c r="C11" s="16">
        <f t="shared" si="0"/>
        <v>8</v>
      </c>
      <c r="D11" s="16">
        <v>1</v>
      </c>
      <c r="E11" s="16">
        <v>6</v>
      </c>
      <c r="F11" s="16">
        <v>1</v>
      </c>
      <c r="G11" s="16">
        <f t="shared" si="1"/>
        <v>3</v>
      </c>
      <c r="H11" s="17">
        <f t="shared" si="2"/>
        <v>0.1875</v>
      </c>
      <c r="I11" s="16">
        <f>1+6+2+3+4+2+5+4</f>
        <v>27</v>
      </c>
      <c r="J11" s="16">
        <f>6+10+6+6+8+6+4+4</f>
        <v>50</v>
      </c>
      <c r="K11" s="16">
        <f t="shared" si="3"/>
        <v>-23</v>
      </c>
      <c r="L11" s="16">
        <v>9</v>
      </c>
    </row>
    <row r="12" spans="1:12" x14ac:dyDescent="0.35">
      <c r="C12" s="7">
        <f>SUM(C4:C11)/2</f>
        <v>45</v>
      </c>
      <c r="D12" s="7">
        <f>SUM(D3:D11)</f>
        <v>49</v>
      </c>
      <c r="E12" s="7">
        <f>SUM(E3:E11)</f>
        <v>49</v>
      </c>
      <c r="F12" s="7">
        <f>SUM(F3:F11)</f>
        <v>8</v>
      </c>
    </row>
    <row r="14" spans="1:12" x14ac:dyDescent="0.35">
      <c r="B14" s="3" t="s">
        <v>33</v>
      </c>
      <c r="C14" s="3" t="s">
        <v>21</v>
      </c>
      <c r="D14" s="3" t="s">
        <v>22</v>
      </c>
      <c r="E14" s="3" t="s">
        <v>26</v>
      </c>
      <c r="F14" s="3" t="s">
        <v>23</v>
      </c>
      <c r="G14" s="3" t="s">
        <v>24</v>
      </c>
      <c r="H14" s="3" t="s">
        <v>25</v>
      </c>
      <c r="I14" s="3" t="s">
        <v>65</v>
      </c>
      <c r="J14" s="3" t="s">
        <v>62</v>
      </c>
      <c r="K14" s="3" t="s">
        <v>64</v>
      </c>
    </row>
    <row r="15" spans="1:12" x14ac:dyDescent="0.35">
      <c r="B15" s="6" t="s">
        <v>56</v>
      </c>
      <c r="C15" s="4">
        <v>45261</v>
      </c>
      <c r="D15" s="5">
        <v>0.40625</v>
      </c>
      <c r="E15" s="6" t="s">
        <v>57</v>
      </c>
      <c r="F15" s="6" t="s">
        <v>48</v>
      </c>
      <c r="G15" s="6">
        <v>4</v>
      </c>
      <c r="H15" s="6" t="s">
        <v>54</v>
      </c>
      <c r="I15" s="6">
        <v>4</v>
      </c>
      <c r="J15" s="6">
        <v>1</v>
      </c>
      <c r="K15" t="s">
        <v>63</v>
      </c>
    </row>
    <row r="16" spans="1:12" x14ac:dyDescent="0.35">
      <c r="B16" s="6" t="s">
        <v>56</v>
      </c>
      <c r="C16" s="4">
        <v>45261</v>
      </c>
      <c r="D16" s="5">
        <v>0.46875</v>
      </c>
      <c r="E16" s="6" t="s">
        <v>57</v>
      </c>
      <c r="F16" s="6" t="s">
        <v>49</v>
      </c>
      <c r="G16" s="6">
        <v>2</v>
      </c>
      <c r="H16" s="8" t="s">
        <v>53</v>
      </c>
      <c r="I16" s="6">
        <v>5</v>
      </c>
      <c r="J16" s="6">
        <v>1</v>
      </c>
      <c r="K16" t="s">
        <v>63</v>
      </c>
    </row>
    <row r="17" spans="2:11" x14ac:dyDescent="0.35">
      <c r="B17" t="s">
        <v>56</v>
      </c>
      <c r="C17" s="1">
        <v>45261</v>
      </c>
      <c r="D17" s="2">
        <v>0.64583333333333337</v>
      </c>
      <c r="E17" t="s">
        <v>57</v>
      </c>
      <c r="F17" t="s">
        <v>28</v>
      </c>
      <c r="G17">
        <v>5</v>
      </c>
      <c r="H17" s="3" t="s">
        <v>48</v>
      </c>
      <c r="I17">
        <v>6</v>
      </c>
    </row>
    <row r="18" spans="2:11" x14ac:dyDescent="0.35">
      <c r="B18" t="s">
        <v>56</v>
      </c>
      <c r="C18" s="1">
        <v>45261</v>
      </c>
      <c r="D18" s="2">
        <v>0.72916666666666663</v>
      </c>
      <c r="E18" t="s">
        <v>57</v>
      </c>
      <c r="F18" t="s">
        <v>31</v>
      </c>
      <c r="G18">
        <v>4</v>
      </c>
      <c r="H18" s="3" t="s">
        <v>49</v>
      </c>
      <c r="I18">
        <v>6</v>
      </c>
    </row>
    <row r="19" spans="2:11" x14ac:dyDescent="0.35">
      <c r="B19" t="s">
        <v>56</v>
      </c>
      <c r="C19" s="1">
        <v>45262</v>
      </c>
      <c r="D19" s="2">
        <v>0.34375</v>
      </c>
      <c r="E19" t="s">
        <v>57</v>
      </c>
      <c r="F19" t="s">
        <v>31</v>
      </c>
      <c r="G19">
        <v>2</v>
      </c>
      <c r="H19" s="3" t="s">
        <v>53</v>
      </c>
      <c r="I19">
        <v>3</v>
      </c>
    </row>
    <row r="20" spans="2:11" x14ac:dyDescent="0.35">
      <c r="B20" t="s">
        <v>56</v>
      </c>
      <c r="C20" s="1">
        <v>45262</v>
      </c>
      <c r="D20" s="2">
        <v>0.36458333333333331</v>
      </c>
      <c r="E20" t="s">
        <v>57</v>
      </c>
      <c r="F20" s="3" t="s">
        <v>28</v>
      </c>
      <c r="G20">
        <v>7</v>
      </c>
      <c r="H20" t="s">
        <v>54</v>
      </c>
      <c r="I20">
        <v>4</v>
      </c>
    </row>
    <row r="21" spans="2:11" x14ac:dyDescent="0.35">
      <c r="B21" t="s">
        <v>56</v>
      </c>
      <c r="C21" s="1">
        <v>45262</v>
      </c>
      <c r="D21" s="2">
        <v>0.58333333333333337</v>
      </c>
      <c r="E21" t="s">
        <v>57</v>
      </c>
      <c r="F21" s="3" t="s">
        <v>53</v>
      </c>
      <c r="G21">
        <v>8</v>
      </c>
      <c r="H21" t="s">
        <v>28</v>
      </c>
      <c r="I21">
        <v>7</v>
      </c>
    </row>
    <row r="22" spans="2:11" x14ac:dyDescent="0.35">
      <c r="B22" t="s">
        <v>56</v>
      </c>
      <c r="C22" s="1">
        <v>45262</v>
      </c>
      <c r="D22" s="2">
        <v>0.65625</v>
      </c>
      <c r="E22" t="s">
        <v>57</v>
      </c>
      <c r="F22" t="s">
        <v>31</v>
      </c>
      <c r="G22">
        <v>4</v>
      </c>
      <c r="H22" t="s">
        <v>54</v>
      </c>
      <c r="I22">
        <v>5</v>
      </c>
    </row>
    <row r="23" spans="2:11" x14ac:dyDescent="0.35">
      <c r="B23" t="s">
        <v>56</v>
      </c>
      <c r="C23" s="1">
        <v>45262</v>
      </c>
      <c r="D23" s="2">
        <v>0.70833333333333337</v>
      </c>
      <c r="E23" t="s">
        <v>57</v>
      </c>
      <c r="F23" t="s">
        <v>48</v>
      </c>
      <c r="G23">
        <v>0</v>
      </c>
      <c r="H23" s="3" t="s">
        <v>49</v>
      </c>
      <c r="I23">
        <v>3</v>
      </c>
      <c r="J23">
        <v>1</v>
      </c>
    </row>
    <row r="24" spans="2:11" x14ac:dyDescent="0.35">
      <c r="B24" t="s">
        <v>56</v>
      </c>
      <c r="C24" s="1">
        <v>45263</v>
      </c>
      <c r="D24" s="2">
        <v>0.53125</v>
      </c>
      <c r="E24" t="s">
        <v>57</v>
      </c>
      <c r="F24" s="3" t="s">
        <v>48</v>
      </c>
      <c r="G24">
        <v>6</v>
      </c>
      <c r="H24" t="s">
        <v>28</v>
      </c>
      <c r="I24">
        <v>5</v>
      </c>
    </row>
    <row r="25" spans="2:11" x14ac:dyDescent="0.35">
      <c r="B25" t="s">
        <v>56</v>
      </c>
      <c r="C25" s="1">
        <v>45263</v>
      </c>
      <c r="D25" s="2">
        <v>0.55208333333333337</v>
      </c>
      <c r="E25" t="s">
        <v>57</v>
      </c>
      <c r="F25" s="11" t="s">
        <v>53</v>
      </c>
      <c r="G25" s="10">
        <v>6</v>
      </c>
      <c r="H25" s="10" t="s">
        <v>49</v>
      </c>
      <c r="I25" s="10">
        <v>5</v>
      </c>
      <c r="J25">
        <v>2</v>
      </c>
      <c r="K25" t="s">
        <v>92</v>
      </c>
    </row>
    <row r="26" spans="2:11" x14ac:dyDescent="0.35">
      <c r="B26" t="s">
        <v>34</v>
      </c>
      <c r="C26" s="1">
        <v>45269</v>
      </c>
      <c r="D26" s="2">
        <v>0.44791666666666669</v>
      </c>
      <c r="E26" t="s">
        <v>27</v>
      </c>
      <c r="F26" s="3" t="s">
        <v>28</v>
      </c>
      <c r="G26">
        <v>6</v>
      </c>
      <c r="H26" t="s">
        <v>29</v>
      </c>
      <c r="I26">
        <v>1</v>
      </c>
    </row>
    <row r="27" spans="2:11" x14ac:dyDescent="0.35">
      <c r="B27" t="s">
        <v>34</v>
      </c>
      <c r="C27" s="1">
        <v>45269</v>
      </c>
      <c r="D27" s="2">
        <v>0.75</v>
      </c>
      <c r="E27" t="s">
        <v>30</v>
      </c>
      <c r="F27" t="s">
        <v>31</v>
      </c>
      <c r="G27">
        <v>6</v>
      </c>
      <c r="H27" t="s">
        <v>32</v>
      </c>
      <c r="I27">
        <v>6</v>
      </c>
    </row>
    <row r="28" spans="2:11" x14ac:dyDescent="0.35">
      <c r="B28" t="s">
        <v>34</v>
      </c>
      <c r="C28" s="1">
        <v>45270</v>
      </c>
      <c r="D28" s="2">
        <v>0.53125</v>
      </c>
      <c r="E28" t="s">
        <v>35</v>
      </c>
      <c r="F28" t="s">
        <v>31</v>
      </c>
      <c r="G28">
        <v>7</v>
      </c>
      <c r="H28" t="s">
        <v>28</v>
      </c>
      <c r="I28">
        <v>7</v>
      </c>
    </row>
    <row r="29" spans="2:11" x14ac:dyDescent="0.35">
      <c r="B29" t="s">
        <v>46</v>
      </c>
      <c r="C29" s="1">
        <v>45270</v>
      </c>
      <c r="D29" s="2">
        <v>0.78125</v>
      </c>
      <c r="E29" t="s">
        <v>47</v>
      </c>
      <c r="F29" s="3" t="s">
        <v>48</v>
      </c>
      <c r="G29">
        <v>8</v>
      </c>
      <c r="H29" t="s">
        <v>49</v>
      </c>
      <c r="I29">
        <v>4</v>
      </c>
      <c r="J29">
        <v>2</v>
      </c>
    </row>
    <row r="30" spans="2:11" x14ac:dyDescent="0.35">
      <c r="B30" t="s">
        <v>34</v>
      </c>
      <c r="C30" s="1">
        <v>45276</v>
      </c>
      <c r="D30" s="2">
        <v>0.45833333333333331</v>
      </c>
      <c r="E30" t="s">
        <v>36</v>
      </c>
      <c r="F30" t="s">
        <v>28</v>
      </c>
      <c r="G30">
        <v>6</v>
      </c>
      <c r="H30" s="3" t="s">
        <v>37</v>
      </c>
      <c r="I30">
        <v>8</v>
      </c>
    </row>
    <row r="31" spans="2:11" x14ac:dyDescent="0.35">
      <c r="B31" t="s">
        <v>34</v>
      </c>
      <c r="C31" s="1">
        <v>45276</v>
      </c>
      <c r="D31" s="2">
        <v>0.45833333333333331</v>
      </c>
      <c r="E31" t="s">
        <v>38</v>
      </c>
      <c r="F31" t="s">
        <v>29</v>
      </c>
      <c r="G31">
        <v>4</v>
      </c>
      <c r="H31" s="3" t="s">
        <v>32</v>
      </c>
      <c r="I31">
        <v>10</v>
      </c>
    </row>
    <row r="32" spans="2:11" x14ac:dyDescent="0.35">
      <c r="B32" t="s">
        <v>34</v>
      </c>
      <c r="C32" s="1">
        <v>45277</v>
      </c>
      <c r="D32" s="2">
        <v>0.44791666666666669</v>
      </c>
      <c r="E32" t="s">
        <v>39</v>
      </c>
      <c r="F32" t="s">
        <v>32</v>
      </c>
      <c r="G32">
        <v>3</v>
      </c>
      <c r="H32" s="3" t="s">
        <v>31</v>
      </c>
      <c r="I32">
        <v>4</v>
      </c>
    </row>
    <row r="33" spans="2:10" x14ac:dyDescent="0.35">
      <c r="B33" t="s">
        <v>34</v>
      </c>
      <c r="C33" s="1">
        <v>45277</v>
      </c>
      <c r="D33" s="2">
        <v>0.54166666666666663</v>
      </c>
      <c r="E33" t="s">
        <v>40</v>
      </c>
      <c r="F33" s="3" t="s">
        <v>37</v>
      </c>
      <c r="G33">
        <v>6</v>
      </c>
      <c r="H33" t="s">
        <v>29</v>
      </c>
      <c r="I33">
        <v>2</v>
      </c>
    </row>
    <row r="34" spans="2:10" x14ac:dyDescent="0.35">
      <c r="B34" t="s">
        <v>58</v>
      </c>
      <c r="C34" s="1">
        <v>45296</v>
      </c>
      <c r="D34" s="2">
        <v>0.34375</v>
      </c>
      <c r="E34" t="s">
        <v>59</v>
      </c>
      <c r="F34" t="s">
        <v>37</v>
      </c>
      <c r="G34">
        <v>8</v>
      </c>
      <c r="H34" t="s">
        <v>48</v>
      </c>
      <c r="I34">
        <v>10</v>
      </c>
      <c r="J34">
        <v>1</v>
      </c>
    </row>
    <row r="35" spans="2:10" x14ac:dyDescent="0.35">
      <c r="B35" t="s">
        <v>58</v>
      </c>
      <c r="C35" s="1">
        <v>45296</v>
      </c>
      <c r="D35" s="2">
        <v>0.63541666666666663</v>
      </c>
      <c r="E35" t="s">
        <v>59</v>
      </c>
      <c r="F35" s="3" t="s">
        <v>37</v>
      </c>
      <c r="G35">
        <v>10</v>
      </c>
      <c r="H35" t="s">
        <v>53</v>
      </c>
      <c r="I35">
        <v>3</v>
      </c>
    </row>
    <row r="36" spans="2:10" x14ac:dyDescent="0.35">
      <c r="B36" t="s">
        <v>58</v>
      </c>
      <c r="C36" s="1">
        <v>45296</v>
      </c>
      <c r="D36" s="2">
        <v>0.69791666666666663</v>
      </c>
      <c r="E36" t="s">
        <v>59</v>
      </c>
      <c r="F36" t="s">
        <v>48</v>
      </c>
      <c r="G36">
        <v>4</v>
      </c>
      <c r="H36" t="s">
        <v>54</v>
      </c>
      <c r="I36">
        <v>5</v>
      </c>
      <c r="J36">
        <v>2</v>
      </c>
    </row>
    <row r="37" spans="2:10" x14ac:dyDescent="0.35">
      <c r="B37" t="s">
        <v>58</v>
      </c>
      <c r="C37" s="1">
        <v>45297</v>
      </c>
      <c r="D37" s="2">
        <v>0.48958333333333331</v>
      </c>
      <c r="E37" t="s">
        <v>59</v>
      </c>
      <c r="F37" s="3" t="s">
        <v>53</v>
      </c>
      <c r="G37">
        <v>2</v>
      </c>
      <c r="H37" t="s">
        <v>54</v>
      </c>
      <c r="I37">
        <v>1</v>
      </c>
    </row>
    <row r="38" spans="2:10" x14ac:dyDescent="0.35">
      <c r="B38" t="s">
        <v>58</v>
      </c>
      <c r="C38" s="1">
        <v>45297</v>
      </c>
      <c r="D38" s="2">
        <v>0.70833333333333337</v>
      </c>
      <c r="E38" t="s">
        <v>59</v>
      </c>
      <c r="F38" s="3" t="s">
        <v>48</v>
      </c>
      <c r="G38">
        <v>5</v>
      </c>
      <c r="H38" t="s">
        <v>53</v>
      </c>
      <c r="I38">
        <v>1</v>
      </c>
    </row>
    <row r="39" spans="2:10" x14ac:dyDescent="0.35">
      <c r="B39" t="s">
        <v>58</v>
      </c>
      <c r="C39" s="1">
        <v>45297</v>
      </c>
      <c r="D39" s="2">
        <v>0.75</v>
      </c>
      <c r="E39" t="s">
        <v>59</v>
      </c>
      <c r="F39" t="s">
        <v>54</v>
      </c>
      <c r="G39">
        <v>3</v>
      </c>
      <c r="H39" t="s">
        <v>37</v>
      </c>
      <c r="I39">
        <v>10</v>
      </c>
    </row>
    <row r="40" spans="2:10" x14ac:dyDescent="0.35">
      <c r="B40" t="s">
        <v>34</v>
      </c>
      <c r="C40" s="1">
        <v>45298</v>
      </c>
      <c r="D40" s="2">
        <v>0.54166666666666663</v>
      </c>
      <c r="E40" t="s">
        <v>27</v>
      </c>
      <c r="F40" t="s">
        <v>28</v>
      </c>
      <c r="G40">
        <v>2</v>
      </c>
      <c r="H40" s="3" t="s">
        <v>31</v>
      </c>
      <c r="I40">
        <v>4</v>
      </c>
    </row>
    <row r="41" spans="2:10" x14ac:dyDescent="0.35">
      <c r="B41" t="s">
        <v>58</v>
      </c>
      <c r="C41" s="1">
        <v>45298</v>
      </c>
      <c r="D41" s="2">
        <v>0.41666666666666669</v>
      </c>
      <c r="E41" t="s">
        <v>59</v>
      </c>
      <c r="F41" t="s">
        <v>48</v>
      </c>
      <c r="G41">
        <v>6</v>
      </c>
      <c r="H41" t="s">
        <v>37</v>
      </c>
      <c r="I41">
        <v>11</v>
      </c>
      <c r="J41">
        <v>2</v>
      </c>
    </row>
    <row r="42" spans="2:10" x14ac:dyDescent="0.35">
      <c r="B42" t="s">
        <v>46</v>
      </c>
      <c r="C42" s="1">
        <v>45303</v>
      </c>
      <c r="D42" s="2">
        <v>0.78125</v>
      </c>
      <c r="E42" t="s">
        <v>50</v>
      </c>
      <c r="F42" s="3" t="s">
        <v>48</v>
      </c>
      <c r="G42">
        <v>5</v>
      </c>
      <c r="H42" t="s">
        <v>49</v>
      </c>
      <c r="I42">
        <v>3</v>
      </c>
      <c r="J42">
        <v>3</v>
      </c>
    </row>
    <row r="43" spans="2:10" x14ac:dyDescent="0.35">
      <c r="B43" t="s">
        <v>34</v>
      </c>
      <c r="C43" s="1">
        <v>45304</v>
      </c>
      <c r="D43" s="2">
        <v>0.94791666666666663</v>
      </c>
      <c r="E43" t="s">
        <v>39</v>
      </c>
      <c r="F43" s="3" t="s">
        <v>32</v>
      </c>
      <c r="G43">
        <v>6</v>
      </c>
      <c r="H43" t="s">
        <v>29</v>
      </c>
      <c r="I43">
        <v>3</v>
      </c>
    </row>
    <row r="44" spans="2:10" x14ac:dyDescent="0.35">
      <c r="B44" t="s">
        <v>34</v>
      </c>
      <c r="C44" s="1">
        <v>45304</v>
      </c>
      <c r="D44" s="2">
        <v>0.76041666666666663</v>
      </c>
      <c r="E44" t="s">
        <v>71</v>
      </c>
      <c r="F44" t="s">
        <v>31</v>
      </c>
      <c r="G44">
        <v>3</v>
      </c>
      <c r="H44" s="3" t="s">
        <v>37</v>
      </c>
      <c r="I44">
        <v>5</v>
      </c>
    </row>
    <row r="45" spans="2:10" x14ac:dyDescent="0.35">
      <c r="B45" t="s">
        <v>46</v>
      </c>
      <c r="C45" s="1">
        <v>45304</v>
      </c>
      <c r="D45" s="2">
        <v>0.78125</v>
      </c>
      <c r="E45" t="s">
        <v>51</v>
      </c>
      <c r="F45" t="s">
        <v>53</v>
      </c>
      <c r="G45">
        <v>2</v>
      </c>
      <c r="H45" s="3" t="s">
        <v>54</v>
      </c>
      <c r="I45">
        <v>5</v>
      </c>
    </row>
    <row r="46" spans="2:10" x14ac:dyDescent="0.35">
      <c r="B46" t="s">
        <v>34</v>
      </c>
      <c r="C46" s="1">
        <v>45305</v>
      </c>
      <c r="D46" s="2">
        <v>0.54166666666666663</v>
      </c>
      <c r="E46" t="s">
        <v>40</v>
      </c>
      <c r="F46" s="3" t="s">
        <v>37</v>
      </c>
      <c r="G46">
        <v>6</v>
      </c>
      <c r="H46" t="s">
        <v>32</v>
      </c>
      <c r="I46">
        <v>2</v>
      </c>
    </row>
    <row r="47" spans="2:10" x14ac:dyDescent="0.35">
      <c r="B47" t="s">
        <v>60</v>
      </c>
      <c r="C47" s="1">
        <v>45310</v>
      </c>
      <c r="D47" s="2">
        <v>0.32291666666666669</v>
      </c>
      <c r="E47" t="s">
        <v>61</v>
      </c>
      <c r="F47" s="3" t="s">
        <v>37</v>
      </c>
      <c r="G47">
        <v>3</v>
      </c>
      <c r="H47" t="s">
        <v>53</v>
      </c>
      <c r="I47">
        <v>2</v>
      </c>
    </row>
    <row r="48" spans="2:10" x14ac:dyDescent="0.35">
      <c r="B48" t="s">
        <v>60</v>
      </c>
      <c r="C48" s="1">
        <v>45310</v>
      </c>
      <c r="D48" s="2">
        <v>0.52083333333333337</v>
      </c>
      <c r="E48" t="s">
        <v>61</v>
      </c>
      <c r="F48" t="s">
        <v>49</v>
      </c>
      <c r="G48">
        <v>2</v>
      </c>
      <c r="H48" s="3" t="s">
        <v>37</v>
      </c>
      <c r="I48">
        <v>5</v>
      </c>
    </row>
    <row r="49" spans="2:11" x14ac:dyDescent="0.35">
      <c r="B49" t="s">
        <v>60</v>
      </c>
      <c r="C49" s="1">
        <v>45310</v>
      </c>
      <c r="D49" s="2">
        <v>0.625</v>
      </c>
      <c r="E49" t="s">
        <v>61</v>
      </c>
      <c r="F49" t="s">
        <v>48</v>
      </c>
      <c r="G49">
        <v>5</v>
      </c>
      <c r="H49" t="s">
        <v>54</v>
      </c>
      <c r="I49">
        <v>3</v>
      </c>
      <c r="J49">
        <v>3</v>
      </c>
    </row>
    <row r="50" spans="2:11" x14ac:dyDescent="0.35">
      <c r="B50" t="s">
        <v>60</v>
      </c>
      <c r="C50" s="1">
        <v>45310</v>
      </c>
      <c r="D50" s="2">
        <v>0.80208333333333337</v>
      </c>
      <c r="E50" t="s">
        <v>61</v>
      </c>
      <c r="F50" t="s">
        <v>32</v>
      </c>
      <c r="G50">
        <v>1</v>
      </c>
      <c r="H50" s="3" t="s">
        <v>49</v>
      </c>
      <c r="I50">
        <v>4</v>
      </c>
    </row>
    <row r="51" spans="2:11" x14ac:dyDescent="0.35">
      <c r="B51" t="s">
        <v>60</v>
      </c>
      <c r="C51" s="1">
        <v>45311</v>
      </c>
      <c r="D51" s="2">
        <v>0.40625</v>
      </c>
      <c r="E51" t="s">
        <v>61</v>
      </c>
      <c r="F51" s="3" t="s">
        <v>53</v>
      </c>
      <c r="G51">
        <v>2</v>
      </c>
      <c r="H51" t="s">
        <v>32</v>
      </c>
      <c r="I51">
        <v>1</v>
      </c>
    </row>
    <row r="52" spans="2:11" x14ac:dyDescent="0.35">
      <c r="B52" t="s">
        <v>60</v>
      </c>
      <c r="C52" s="1">
        <v>45311</v>
      </c>
      <c r="D52" s="2">
        <v>0.42708333333333331</v>
      </c>
      <c r="E52" t="s">
        <v>61</v>
      </c>
      <c r="F52" t="s">
        <v>31</v>
      </c>
      <c r="G52">
        <v>2</v>
      </c>
      <c r="H52" t="s">
        <v>48</v>
      </c>
      <c r="I52">
        <v>3</v>
      </c>
    </row>
    <row r="53" spans="2:11" x14ac:dyDescent="0.35">
      <c r="B53" t="s">
        <v>60</v>
      </c>
      <c r="C53" s="1">
        <v>45311</v>
      </c>
      <c r="D53" s="2">
        <v>0.625</v>
      </c>
      <c r="E53" t="s">
        <v>61</v>
      </c>
      <c r="F53" s="3" t="s">
        <v>49</v>
      </c>
      <c r="G53">
        <v>2</v>
      </c>
      <c r="H53" t="s">
        <v>53</v>
      </c>
      <c r="I53">
        <v>1</v>
      </c>
      <c r="J53">
        <v>3</v>
      </c>
      <c r="K53" t="s">
        <v>92</v>
      </c>
    </row>
    <row r="54" spans="2:11" x14ac:dyDescent="0.35">
      <c r="B54" t="s">
        <v>60</v>
      </c>
      <c r="C54" s="1">
        <v>45311</v>
      </c>
      <c r="D54" s="2">
        <v>0.6875</v>
      </c>
      <c r="E54" t="s">
        <v>61</v>
      </c>
      <c r="F54" t="s">
        <v>54</v>
      </c>
      <c r="G54">
        <v>4</v>
      </c>
      <c r="H54" t="s">
        <v>31</v>
      </c>
      <c r="I54">
        <v>4</v>
      </c>
    </row>
    <row r="55" spans="2:11" x14ac:dyDescent="0.35">
      <c r="B55" t="s">
        <v>60</v>
      </c>
      <c r="C55" s="1">
        <v>45311</v>
      </c>
      <c r="D55" s="2">
        <v>0.78125</v>
      </c>
      <c r="E55" t="s">
        <v>61</v>
      </c>
      <c r="F55" t="s">
        <v>32</v>
      </c>
      <c r="G55">
        <v>3</v>
      </c>
      <c r="H55" s="3" t="s">
        <v>37</v>
      </c>
      <c r="I55">
        <v>6</v>
      </c>
    </row>
    <row r="56" spans="2:11" x14ac:dyDescent="0.35">
      <c r="B56" t="s">
        <v>60</v>
      </c>
      <c r="C56" s="1">
        <v>45312</v>
      </c>
      <c r="D56" s="2">
        <v>0.29166666666666669</v>
      </c>
      <c r="E56" t="s">
        <v>61</v>
      </c>
      <c r="F56" t="s">
        <v>37</v>
      </c>
      <c r="G56">
        <v>7</v>
      </c>
      <c r="H56" t="s">
        <v>31</v>
      </c>
      <c r="I56">
        <v>6</v>
      </c>
    </row>
    <row r="57" spans="2:11" x14ac:dyDescent="0.35">
      <c r="B57" t="s">
        <v>60</v>
      </c>
      <c r="C57" s="1">
        <v>45312</v>
      </c>
      <c r="D57" s="2">
        <v>0.53125</v>
      </c>
      <c r="E57" t="s">
        <v>61</v>
      </c>
      <c r="F57" t="s">
        <v>37</v>
      </c>
      <c r="G57">
        <v>4</v>
      </c>
      <c r="H57" t="s">
        <v>48</v>
      </c>
      <c r="I57">
        <v>5</v>
      </c>
      <c r="J57">
        <v>3</v>
      </c>
    </row>
    <row r="58" spans="2:11" x14ac:dyDescent="0.35">
      <c r="B58" t="s">
        <v>34</v>
      </c>
      <c r="C58" s="1">
        <v>45318</v>
      </c>
      <c r="D58" s="2">
        <v>0.45833333333333331</v>
      </c>
      <c r="E58" t="s">
        <v>38</v>
      </c>
      <c r="F58" t="s">
        <v>29</v>
      </c>
      <c r="G58">
        <v>4</v>
      </c>
      <c r="H58" s="3" t="s">
        <v>37</v>
      </c>
      <c r="I58">
        <v>8</v>
      </c>
    </row>
    <row r="59" spans="2:11" x14ac:dyDescent="0.35">
      <c r="B59" t="s">
        <v>46</v>
      </c>
      <c r="C59" s="1">
        <v>45318</v>
      </c>
      <c r="D59" s="2">
        <v>0.80208333333333337</v>
      </c>
      <c r="E59" t="s">
        <v>52</v>
      </c>
      <c r="F59" t="s">
        <v>54</v>
      </c>
      <c r="G59">
        <v>4</v>
      </c>
      <c r="H59" t="s">
        <v>48</v>
      </c>
      <c r="I59">
        <v>3</v>
      </c>
      <c r="J59">
        <v>4</v>
      </c>
    </row>
    <row r="60" spans="2:11" x14ac:dyDescent="0.35">
      <c r="B60" t="s">
        <v>34</v>
      </c>
      <c r="C60" s="1">
        <v>45319</v>
      </c>
      <c r="D60" s="2">
        <v>0.59375</v>
      </c>
      <c r="E60" t="s">
        <v>38</v>
      </c>
      <c r="F60" t="s">
        <v>29</v>
      </c>
      <c r="G60">
        <v>2</v>
      </c>
      <c r="H60" s="3" t="s">
        <v>31</v>
      </c>
      <c r="I60">
        <v>6</v>
      </c>
    </row>
    <row r="61" spans="2:11" x14ac:dyDescent="0.35">
      <c r="B61" t="s">
        <v>46</v>
      </c>
      <c r="C61" s="1">
        <v>45320</v>
      </c>
      <c r="D61" s="2">
        <v>0.78125</v>
      </c>
      <c r="E61" t="s">
        <v>50</v>
      </c>
      <c r="F61" s="3" t="s">
        <v>53</v>
      </c>
      <c r="G61">
        <v>7</v>
      </c>
      <c r="H61" t="s">
        <v>48</v>
      </c>
      <c r="I61">
        <v>2</v>
      </c>
    </row>
    <row r="62" spans="2:11" x14ac:dyDescent="0.35">
      <c r="B62" t="s">
        <v>46</v>
      </c>
      <c r="C62" s="1">
        <v>45324</v>
      </c>
      <c r="D62" s="2">
        <v>0.78125</v>
      </c>
      <c r="E62" t="s">
        <v>50</v>
      </c>
      <c r="F62" s="3" t="s">
        <v>54</v>
      </c>
      <c r="G62">
        <v>3</v>
      </c>
      <c r="H62" t="s">
        <v>49</v>
      </c>
      <c r="I62">
        <v>2</v>
      </c>
    </row>
    <row r="63" spans="2:11" x14ac:dyDescent="0.35">
      <c r="B63" t="s">
        <v>34</v>
      </c>
      <c r="C63" s="1">
        <v>45325</v>
      </c>
      <c r="D63" s="2">
        <v>0.6875</v>
      </c>
      <c r="E63" t="s">
        <v>41</v>
      </c>
      <c r="F63" s="3" t="s">
        <v>29</v>
      </c>
      <c r="G63">
        <v>5</v>
      </c>
      <c r="H63" t="s">
        <v>28</v>
      </c>
      <c r="I63">
        <v>4</v>
      </c>
    </row>
    <row r="64" spans="2:11" x14ac:dyDescent="0.35">
      <c r="B64" t="s">
        <v>34</v>
      </c>
      <c r="C64" s="1">
        <v>45326</v>
      </c>
      <c r="D64" s="2">
        <v>0.45833333333333331</v>
      </c>
      <c r="E64" t="s">
        <v>42</v>
      </c>
      <c r="F64" s="12" t="s">
        <v>32</v>
      </c>
      <c r="G64" s="12">
        <v>4</v>
      </c>
      <c r="H64" s="13" t="s">
        <v>28</v>
      </c>
      <c r="I64" s="12">
        <v>5</v>
      </c>
      <c r="K64" t="s">
        <v>92</v>
      </c>
    </row>
    <row r="65" spans="2:11" x14ac:dyDescent="0.35">
      <c r="B65" t="s">
        <v>46</v>
      </c>
      <c r="C65" s="1">
        <v>45326</v>
      </c>
      <c r="D65" s="2">
        <v>0.72916666666666663</v>
      </c>
      <c r="E65" t="s">
        <v>55</v>
      </c>
      <c r="F65" s="3" t="s">
        <v>49</v>
      </c>
      <c r="G65">
        <v>3</v>
      </c>
      <c r="H65" t="s">
        <v>53</v>
      </c>
      <c r="I65">
        <v>2</v>
      </c>
      <c r="J65">
        <v>4</v>
      </c>
      <c r="K65" t="s">
        <v>92</v>
      </c>
    </row>
    <row r="66" spans="2:11" x14ac:dyDescent="0.35">
      <c r="B66" t="s">
        <v>34</v>
      </c>
      <c r="C66" s="1">
        <v>45332</v>
      </c>
      <c r="D66" s="2">
        <v>0.51041666666666663</v>
      </c>
      <c r="E66" t="s">
        <v>27</v>
      </c>
      <c r="F66" s="12" t="s">
        <v>28</v>
      </c>
      <c r="G66" s="12">
        <v>4</v>
      </c>
      <c r="H66" s="13" t="s">
        <v>32</v>
      </c>
      <c r="I66" s="12">
        <v>7</v>
      </c>
      <c r="K66" t="s">
        <v>92</v>
      </c>
    </row>
    <row r="67" spans="2:11" x14ac:dyDescent="0.35">
      <c r="B67" t="s">
        <v>34</v>
      </c>
      <c r="C67" s="1">
        <v>45332</v>
      </c>
      <c r="D67" s="2">
        <v>0.73958333333333337</v>
      </c>
      <c r="E67" t="s">
        <v>43</v>
      </c>
      <c r="F67" t="s">
        <v>37</v>
      </c>
      <c r="G67">
        <v>6</v>
      </c>
      <c r="H67" t="s">
        <v>31</v>
      </c>
      <c r="I67">
        <v>8</v>
      </c>
    </row>
    <row r="68" spans="2:11" x14ac:dyDescent="0.35">
      <c r="B68" t="s">
        <v>34</v>
      </c>
      <c r="C68" s="1">
        <v>45333</v>
      </c>
      <c r="D68" s="2">
        <v>0.51041666666666663</v>
      </c>
      <c r="E68" t="s">
        <v>39</v>
      </c>
      <c r="F68" t="s">
        <v>32</v>
      </c>
      <c r="G68">
        <v>4</v>
      </c>
      <c r="H68" s="3" t="s">
        <v>37</v>
      </c>
      <c r="I68">
        <v>9</v>
      </c>
    </row>
    <row r="69" spans="2:11" x14ac:dyDescent="0.35">
      <c r="B69" t="s">
        <v>34</v>
      </c>
      <c r="C69" s="1">
        <v>45333</v>
      </c>
      <c r="D69" s="2">
        <v>0.53125</v>
      </c>
      <c r="E69" t="s">
        <v>35</v>
      </c>
      <c r="F69" t="s">
        <v>31</v>
      </c>
      <c r="G69">
        <v>4</v>
      </c>
      <c r="H69" t="s">
        <v>29</v>
      </c>
      <c r="I69">
        <v>4</v>
      </c>
    </row>
    <row r="70" spans="2:11" x14ac:dyDescent="0.35">
      <c r="B70" t="s">
        <v>34</v>
      </c>
      <c r="C70" s="1">
        <v>45334</v>
      </c>
      <c r="D70" s="2">
        <v>0.79166666666666663</v>
      </c>
      <c r="E70" t="s">
        <v>44</v>
      </c>
      <c r="F70" t="s">
        <v>37</v>
      </c>
      <c r="H70" t="s">
        <v>28</v>
      </c>
      <c r="J70" t="s">
        <v>45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34FDE-9574-754B-9D63-4A3CE56CA444}">
  <dimension ref="A1:L66"/>
  <sheetViews>
    <sheetView workbookViewId="0">
      <selection activeCell="N18" sqref="N18"/>
    </sheetView>
  </sheetViews>
  <sheetFormatPr defaultColWidth="10.6640625" defaultRowHeight="15.5" x14ac:dyDescent="0.35"/>
  <cols>
    <col min="2" max="2" width="20.1640625" customWidth="1"/>
    <col min="10" max="10" width="11.5" customWidth="1"/>
  </cols>
  <sheetData>
    <row r="1" spans="1:12" x14ac:dyDescent="0.35">
      <c r="A1" t="s">
        <v>79</v>
      </c>
    </row>
    <row r="2" spans="1:12" x14ac:dyDescent="0.35">
      <c r="B2" s="14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</row>
    <row r="3" spans="1:12" x14ac:dyDescent="0.35">
      <c r="B3" s="16" t="s">
        <v>66</v>
      </c>
      <c r="C3" s="16">
        <f t="shared" ref="C3" si="0">SUM(D3:F3)</f>
        <v>14</v>
      </c>
      <c r="D3" s="16">
        <v>10</v>
      </c>
      <c r="E3" s="16">
        <v>2</v>
      </c>
      <c r="F3" s="16">
        <v>2</v>
      </c>
      <c r="G3" s="16">
        <f t="shared" ref="G3" si="1">(D3*2)+F3</f>
        <v>22</v>
      </c>
      <c r="H3" s="17">
        <f t="shared" ref="H3:H11" si="2">G3/(C3*2)</f>
        <v>0.7857142857142857</v>
      </c>
      <c r="I3" s="16">
        <f>5+7+1+6+6+2+3+6+5+3+7+6+4+5</f>
        <v>66</v>
      </c>
      <c r="J3" s="16">
        <f>4+2+3+6+4+0+3+1+1+5+0+2+2+1</f>
        <v>34</v>
      </c>
      <c r="K3" s="16">
        <f t="shared" ref="K3" si="3">I3-J3</f>
        <v>32</v>
      </c>
      <c r="L3" s="16">
        <v>1</v>
      </c>
    </row>
    <row r="4" spans="1:12" x14ac:dyDescent="0.35">
      <c r="B4" s="16" t="s">
        <v>68</v>
      </c>
      <c r="C4" s="16">
        <f>SUM(D4:F4)</f>
        <v>11</v>
      </c>
      <c r="D4" s="16">
        <v>8</v>
      </c>
      <c r="E4" s="16">
        <v>3</v>
      </c>
      <c r="F4" s="16"/>
      <c r="G4" s="16">
        <f>(D4*2)+F4</f>
        <v>16</v>
      </c>
      <c r="H4" s="17">
        <f t="shared" si="2"/>
        <v>0.72727272727272729</v>
      </c>
      <c r="I4" s="16">
        <f>4+5+2+5+6+6+1+5+4+7+1</f>
        <v>46</v>
      </c>
      <c r="J4" s="16">
        <f>2+6+0+2+3+5+5+3+2+1+5</f>
        <v>34</v>
      </c>
      <c r="K4" s="16">
        <f>I4-J4</f>
        <v>12</v>
      </c>
      <c r="L4" s="16">
        <v>2</v>
      </c>
    </row>
    <row r="5" spans="1:12" x14ac:dyDescent="0.35">
      <c r="B5" s="16" t="s">
        <v>15</v>
      </c>
      <c r="C5" s="16">
        <f>SUM(D5:F5)</f>
        <v>6</v>
      </c>
      <c r="D5" s="16">
        <v>4</v>
      </c>
      <c r="E5" s="16">
        <v>2</v>
      </c>
      <c r="F5" s="16"/>
      <c r="G5" s="16">
        <f>(D5*2)+F5</f>
        <v>8</v>
      </c>
      <c r="H5" s="17">
        <f t="shared" si="2"/>
        <v>0.66666666666666663</v>
      </c>
      <c r="I5" s="16">
        <f>4+6+3+2+7+5</f>
        <v>27</v>
      </c>
      <c r="J5" s="16">
        <f>5+5+1+5+3+4</f>
        <v>23</v>
      </c>
      <c r="K5" s="16">
        <f>I5-J5</f>
        <v>4</v>
      </c>
      <c r="L5" s="16">
        <v>3</v>
      </c>
    </row>
    <row r="6" spans="1:12" x14ac:dyDescent="0.35">
      <c r="B6" s="16" t="s">
        <v>17</v>
      </c>
      <c r="C6" s="16">
        <f>SUM(D6:F6)</f>
        <v>13</v>
      </c>
      <c r="D6" s="16">
        <v>7</v>
      </c>
      <c r="E6" s="16">
        <v>4</v>
      </c>
      <c r="F6" s="16">
        <v>2</v>
      </c>
      <c r="G6" s="16">
        <f>(D6*2)+F6</f>
        <v>16</v>
      </c>
      <c r="H6" s="17">
        <f t="shared" si="2"/>
        <v>0.61538461538461542</v>
      </c>
      <c r="I6" s="16">
        <f>6+5+6+5+4+12+6+5+4+2+2+4+11</f>
        <v>72</v>
      </c>
      <c r="J6" s="16">
        <f>4+4+2+5+5+12+2+2+6+4+4+3+6</f>
        <v>59</v>
      </c>
      <c r="K6" s="16">
        <f>I6-J6</f>
        <v>13</v>
      </c>
      <c r="L6" s="16">
        <v>4</v>
      </c>
    </row>
    <row r="7" spans="1:12" x14ac:dyDescent="0.35">
      <c r="B7" s="16" t="s">
        <v>18</v>
      </c>
      <c r="C7" s="16">
        <f t="shared" ref="C7:C9" si="4">SUM(D7:F7)</f>
        <v>13</v>
      </c>
      <c r="D7" s="16">
        <v>5</v>
      </c>
      <c r="E7" s="16">
        <v>6</v>
      </c>
      <c r="F7" s="16">
        <v>2</v>
      </c>
      <c r="G7" s="16">
        <f>(D7*2)+F7</f>
        <v>12</v>
      </c>
      <c r="H7" s="17">
        <f t="shared" si="2"/>
        <v>0.46153846153846156</v>
      </c>
      <c r="I7" s="16">
        <f>5+4+3+5+2+6+3+5+4+5+0+5+4</f>
        <v>51</v>
      </c>
      <c r="J7" s="16">
        <f>3+5+1+4+6+7+3+6+4+9+7+1+2</f>
        <v>58</v>
      </c>
      <c r="K7" s="16">
        <f>I7-J7</f>
        <v>-7</v>
      </c>
      <c r="L7" s="16">
        <v>5</v>
      </c>
    </row>
    <row r="8" spans="1:12" x14ac:dyDescent="0.35">
      <c r="B8" s="16" t="s">
        <v>19</v>
      </c>
      <c r="C8" s="16">
        <f t="shared" si="4"/>
        <v>11</v>
      </c>
      <c r="D8" s="16">
        <v>4</v>
      </c>
      <c r="E8" s="16">
        <v>6</v>
      </c>
      <c r="F8" s="16">
        <v>1</v>
      </c>
      <c r="G8" s="16">
        <f t="shared" ref="G8:G9" si="5">(D8*2)+F8</f>
        <v>9</v>
      </c>
      <c r="H8" s="17">
        <f t="shared" si="2"/>
        <v>0.40909090909090912</v>
      </c>
      <c r="I8" s="16">
        <f>2+1+4+3+5+0+2+0+3+1+1</f>
        <v>22</v>
      </c>
      <c r="J8" s="16">
        <f>6+3+1+4+4+2+0+5+1+5+1</f>
        <v>32</v>
      </c>
      <c r="K8" s="16">
        <f t="shared" ref="K8:K9" si="6">I8-J8</f>
        <v>-10</v>
      </c>
      <c r="L8" s="16">
        <v>6</v>
      </c>
    </row>
    <row r="9" spans="1:12" x14ac:dyDescent="0.35">
      <c r="B9" s="16" t="s">
        <v>20</v>
      </c>
      <c r="C9" s="16">
        <f t="shared" si="4"/>
        <v>11</v>
      </c>
      <c r="D9" s="16">
        <v>2</v>
      </c>
      <c r="E9" s="16">
        <v>5</v>
      </c>
      <c r="F9" s="16">
        <v>4</v>
      </c>
      <c r="G9" s="16">
        <f t="shared" si="5"/>
        <v>8</v>
      </c>
      <c r="H9" s="17">
        <f t="shared" si="2"/>
        <v>0.36363636363636365</v>
      </c>
      <c r="I9" s="16">
        <f>3+1+5+4+12+7+5+5+2+0+1</f>
        <v>45</v>
      </c>
      <c r="J9" s="16">
        <f>5+4+5+4+12+6+1+6+4+2+1</f>
        <v>50</v>
      </c>
      <c r="K9" s="16">
        <f t="shared" si="6"/>
        <v>-5</v>
      </c>
      <c r="L9" s="16">
        <v>7</v>
      </c>
    </row>
    <row r="10" spans="1:12" x14ac:dyDescent="0.35">
      <c r="B10" s="16" t="s">
        <v>67</v>
      </c>
      <c r="C10" s="16">
        <f>SUM(D10:F10)</f>
        <v>10</v>
      </c>
      <c r="D10" s="16">
        <v>3</v>
      </c>
      <c r="E10" s="16">
        <v>7</v>
      </c>
      <c r="F10" s="16"/>
      <c r="G10" s="16">
        <f>(D10*2)+F10</f>
        <v>6</v>
      </c>
      <c r="H10" s="17">
        <f t="shared" si="2"/>
        <v>0.3</v>
      </c>
      <c r="I10" s="16">
        <f>2+2+6+5+0+9+2+1+3+4</f>
        <v>34</v>
      </c>
      <c r="J10" s="16">
        <f>4+7+5+0+2+5+6+7+4+5</f>
        <v>45</v>
      </c>
      <c r="K10" s="16">
        <f>I10-J10</f>
        <v>-11</v>
      </c>
      <c r="L10" s="16">
        <v>8</v>
      </c>
    </row>
    <row r="11" spans="1:12" x14ac:dyDescent="0.35">
      <c r="B11" s="16" t="s">
        <v>16</v>
      </c>
      <c r="C11" s="16">
        <f>SUM(D11:F11)</f>
        <v>13</v>
      </c>
      <c r="D11" s="16">
        <v>1</v>
      </c>
      <c r="E11" s="16">
        <v>9</v>
      </c>
      <c r="F11" s="16">
        <v>3</v>
      </c>
      <c r="G11" s="16">
        <f>(D11*2)+F11</f>
        <v>5</v>
      </c>
      <c r="H11" s="17">
        <f t="shared" si="2"/>
        <v>0.19230769230769232</v>
      </c>
      <c r="I11" s="16">
        <f>4+4+4+4+1+6+3+3+1+4+1+6+2</f>
        <v>43</v>
      </c>
      <c r="J11" s="16">
        <f>6+3+4+5+5+6+7+6+6+4+3+11+4</f>
        <v>70</v>
      </c>
      <c r="K11" s="16">
        <f>I11-J11</f>
        <v>-27</v>
      </c>
      <c r="L11" s="16">
        <v>9</v>
      </c>
    </row>
    <row r="12" spans="1:12" ht="17" customHeight="1" x14ac:dyDescent="0.35">
      <c r="C12" s="7">
        <f>SUM(C3:C11)/2</f>
        <v>51</v>
      </c>
      <c r="D12" s="7">
        <f>SUM(D3:D11)</f>
        <v>44</v>
      </c>
      <c r="E12" s="7">
        <f>SUM(E3:E11)</f>
        <v>44</v>
      </c>
      <c r="F12" s="7">
        <f>SUM(F3:F11)</f>
        <v>14</v>
      </c>
    </row>
    <row r="13" spans="1:12" ht="17" customHeight="1" x14ac:dyDescent="0.35"/>
    <row r="14" spans="1:12" ht="17" customHeight="1" x14ac:dyDescent="0.35">
      <c r="B14" s="3" t="s">
        <v>33</v>
      </c>
      <c r="C14" s="3" t="s">
        <v>21</v>
      </c>
      <c r="D14" s="3" t="s">
        <v>22</v>
      </c>
      <c r="E14" s="3" t="s">
        <v>26</v>
      </c>
      <c r="F14" s="3" t="s">
        <v>23</v>
      </c>
      <c r="G14" s="3" t="s">
        <v>24</v>
      </c>
      <c r="H14" s="3" t="s">
        <v>25</v>
      </c>
      <c r="I14" s="3" t="s">
        <v>65</v>
      </c>
      <c r="J14" s="3" t="s">
        <v>62</v>
      </c>
      <c r="K14" s="3" t="s">
        <v>64</v>
      </c>
    </row>
    <row r="15" spans="1:12" ht="17" customHeight="1" x14ac:dyDescent="0.35">
      <c r="B15" t="s">
        <v>56</v>
      </c>
      <c r="C15" s="1">
        <v>45261</v>
      </c>
      <c r="D15" s="2">
        <v>0.34375</v>
      </c>
      <c r="E15" t="s">
        <v>57</v>
      </c>
      <c r="F15" t="s">
        <v>28</v>
      </c>
      <c r="G15">
        <v>5</v>
      </c>
      <c r="H15" s="3" t="s">
        <v>74</v>
      </c>
      <c r="I15">
        <v>9</v>
      </c>
    </row>
    <row r="16" spans="1:12" ht="17" customHeight="1" x14ac:dyDescent="0.35">
      <c r="B16" t="s">
        <v>56</v>
      </c>
      <c r="C16" s="1">
        <v>45261</v>
      </c>
      <c r="D16" s="2">
        <v>0.52083333333333337</v>
      </c>
      <c r="E16" t="s">
        <v>57</v>
      </c>
      <c r="F16" s="3" t="s">
        <v>73</v>
      </c>
      <c r="G16">
        <v>7</v>
      </c>
      <c r="H16" t="s">
        <v>28</v>
      </c>
      <c r="I16">
        <v>0</v>
      </c>
    </row>
    <row r="17" spans="2:11" ht="17" customHeight="1" x14ac:dyDescent="0.35">
      <c r="B17" t="s">
        <v>56</v>
      </c>
      <c r="C17" s="1">
        <v>45262</v>
      </c>
      <c r="D17" s="2">
        <v>0.34375</v>
      </c>
      <c r="E17" t="s">
        <v>57</v>
      </c>
      <c r="F17" t="s">
        <v>74</v>
      </c>
      <c r="G17">
        <v>2</v>
      </c>
      <c r="H17" s="3" t="s">
        <v>73</v>
      </c>
      <c r="I17">
        <v>6</v>
      </c>
    </row>
    <row r="18" spans="2:11" ht="17" customHeight="1" x14ac:dyDescent="0.35">
      <c r="B18" t="s">
        <v>56</v>
      </c>
      <c r="C18" s="1">
        <v>45262</v>
      </c>
      <c r="D18" s="2">
        <v>0.39583333333333331</v>
      </c>
      <c r="E18" t="s">
        <v>57</v>
      </c>
      <c r="F18" t="s">
        <v>31</v>
      </c>
      <c r="G18">
        <v>2</v>
      </c>
      <c r="H18" s="3" t="s">
        <v>75</v>
      </c>
      <c r="I18">
        <v>4</v>
      </c>
    </row>
    <row r="19" spans="2:11" ht="17" customHeight="1" x14ac:dyDescent="0.35">
      <c r="B19" t="s">
        <v>56</v>
      </c>
      <c r="C19" s="1">
        <v>45262</v>
      </c>
      <c r="D19" s="2">
        <v>0.69791666666666663</v>
      </c>
      <c r="E19" t="s">
        <v>57</v>
      </c>
      <c r="F19" s="3" t="s">
        <v>75</v>
      </c>
      <c r="G19">
        <v>7</v>
      </c>
      <c r="H19" t="s">
        <v>74</v>
      </c>
      <c r="I19">
        <v>1</v>
      </c>
    </row>
    <row r="20" spans="2:11" ht="17" customHeight="1" x14ac:dyDescent="0.35">
      <c r="B20" t="s">
        <v>56</v>
      </c>
      <c r="C20" s="1">
        <v>45262</v>
      </c>
      <c r="D20" s="2">
        <v>0.70833333333333337</v>
      </c>
      <c r="E20" t="s">
        <v>57</v>
      </c>
      <c r="F20" s="3" t="s">
        <v>73</v>
      </c>
      <c r="G20">
        <v>4</v>
      </c>
      <c r="H20" t="s">
        <v>31</v>
      </c>
      <c r="I20">
        <v>2</v>
      </c>
    </row>
    <row r="21" spans="2:11" ht="17" customHeight="1" x14ac:dyDescent="0.35">
      <c r="B21" t="s">
        <v>56</v>
      </c>
      <c r="C21" s="1">
        <v>45263</v>
      </c>
      <c r="D21" s="2">
        <v>0.41666666666666669</v>
      </c>
      <c r="E21" t="s">
        <v>57</v>
      </c>
      <c r="F21" s="3" t="s">
        <v>31</v>
      </c>
      <c r="G21">
        <v>4</v>
      </c>
      <c r="H21" t="s">
        <v>74</v>
      </c>
      <c r="I21">
        <v>3</v>
      </c>
    </row>
    <row r="22" spans="2:11" ht="17" customHeight="1" x14ac:dyDescent="0.35">
      <c r="B22" s="6" t="s">
        <v>56</v>
      </c>
      <c r="C22" s="4">
        <v>45263</v>
      </c>
      <c r="D22" s="5">
        <v>0.47916666666666669</v>
      </c>
      <c r="E22" s="6" t="s">
        <v>57</v>
      </c>
      <c r="F22" s="6" t="s">
        <v>73</v>
      </c>
      <c r="G22" s="6">
        <v>4</v>
      </c>
      <c r="H22" s="8" t="s">
        <v>75</v>
      </c>
      <c r="I22" s="6">
        <v>5</v>
      </c>
      <c r="J22" s="6">
        <v>1</v>
      </c>
      <c r="K22" t="s">
        <v>78</v>
      </c>
    </row>
    <row r="23" spans="2:11" ht="17" customHeight="1" x14ac:dyDescent="0.35">
      <c r="B23" t="s">
        <v>34</v>
      </c>
      <c r="C23" s="9">
        <v>45269</v>
      </c>
      <c r="D23" s="2">
        <v>0.8125</v>
      </c>
      <c r="E23" t="s">
        <v>69</v>
      </c>
      <c r="F23" s="3" t="s">
        <v>31</v>
      </c>
      <c r="G23">
        <v>6</v>
      </c>
      <c r="H23" t="s">
        <v>29</v>
      </c>
      <c r="I23">
        <v>2</v>
      </c>
    </row>
    <row r="24" spans="2:11" ht="17" customHeight="1" x14ac:dyDescent="0.35">
      <c r="B24" t="s">
        <v>46</v>
      </c>
      <c r="C24" s="9">
        <v>45269</v>
      </c>
      <c r="D24" s="2">
        <v>0.80208333333333337</v>
      </c>
      <c r="E24" t="s">
        <v>52</v>
      </c>
      <c r="F24" s="3" t="s">
        <v>73</v>
      </c>
      <c r="G24">
        <v>5</v>
      </c>
      <c r="H24" t="s">
        <v>49</v>
      </c>
      <c r="I24">
        <v>4</v>
      </c>
      <c r="J24">
        <v>1</v>
      </c>
    </row>
    <row r="25" spans="2:11" ht="17" customHeight="1" x14ac:dyDescent="0.35">
      <c r="B25" t="s">
        <v>34</v>
      </c>
      <c r="C25" s="9">
        <v>45270</v>
      </c>
      <c r="D25" s="2">
        <v>0.79166666666666663</v>
      </c>
      <c r="E25" t="s">
        <v>70</v>
      </c>
      <c r="F25" s="3" t="s">
        <v>28</v>
      </c>
      <c r="G25">
        <v>5</v>
      </c>
      <c r="H25" t="s">
        <v>32</v>
      </c>
      <c r="I25">
        <v>3</v>
      </c>
    </row>
    <row r="26" spans="2:11" ht="17" customHeight="1" x14ac:dyDescent="0.35">
      <c r="B26" t="s">
        <v>34</v>
      </c>
      <c r="C26" s="9">
        <v>45276</v>
      </c>
      <c r="D26" s="2">
        <v>0.44791666666666669</v>
      </c>
      <c r="E26" t="s">
        <v>27</v>
      </c>
      <c r="F26" t="s">
        <v>28</v>
      </c>
      <c r="G26">
        <v>4</v>
      </c>
      <c r="H26" s="3" t="s">
        <v>31</v>
      </c>
      <c r="I26">
        <v>5</v>
      </c>
    </row>
    <row r="27" spans="2:11" ht="17" customHeight="1" x14ac:dyDescent="0.35">
      <c r="B27" t="s">
        <v>34</v>
      </c>
      <c r="C27" s="9">
        <v>45277</v>
      </c>
      <c r="D27" s="2">
        <v>0.59375</v>
      </c>
      <c r="E27" t="s">
        <v>38</v>
      </c>
      <c r="F27" t="s">
        <v>29</v>
      </c>
      <c r="G27">
        <v>1</v>
      </c>
      <c r="H27" s="3" t="s">
        <v>28</v>
      </c>
      <c r="I27">
        <v>3</v>
      </c>
    </row>
    <row r="28" spans="2:11" ht="17" customHeight="1" x14ac:dyDescent="0.35">
      <c r="B28" t="s">
        <v>34</v>
      </c>
      <c r="C28" s="9">
        <v>45277</v>
      </c>
      <c r="D28" s="2">
        <v>0.63541666666666663</v>
      </c>
      <c r="E28" t="s">
        <v>71</v>
      </c>
      <c r="F28" t="s">
        <v>37</v>
      </c>
      <c r="G28">
        <v>4</v>
      </c>
      <c r="H28" s="3" t="s">
        <v>31</v>
      </c>
      <c r="I28">
        <v>6</v>
      </c>
    </row>
    <row r="29" spans="2:11" ht="17" customHeight="1" x14ac:dyDescent="0.35">
      <c r="B29" t="s">
        <v>77</v>
      </c>
      <c r="C29" s="1">
        <v>45296</v>
      </c>
      <c r="D29" s="2">
        <v>0.46875</v>
      </c>
      <c r="E29" t="s">
        <v>59</v>
      </c>
      <c r="F29" t="s">
        <v>37</v>
      </c>
      <c r="G29">
        <v>3</v>
      </c>
      <c r="H29" s="3" t="s">
        <v>75</v>
      </c>
      <c r="I29">
        <v>6</v>
      </c>
    </row>
    <row r="30" spans="2:11" ht="17" customHeight="1" x14ac:dyDescent="0.35">
      <c r="B30" t="s">
        <v>77</v>
      </c>
      <c r="C30" s="1">
        <v>45296</v>
      </c>
      <c r="D30" s="2">
        <v>0.48958333333333331</v>
      </c>
      <c r="E30" t="s">
        <v>59</v>
      </c>
      <c r="F30" t="s">
        <v>73</v>
      </c>
      <c r="G30">
        <v>3</v>
      </c>
      <c r="H30" t="s">
        <v>28</v>
      </c>
      <c r="I30">
        <v>3</v>
      </c>
    </row>
    <row r="31" spans="2:11" ht="17" customHeight="1" x14ac:dyDescent="0.35">
      <c r="B31" t="s">
        <v>77</v>
      </c>
      <c r="C31" s="1">
        <v>45296</v>
      </c>
      <c r="D31" s="2">
        <v>0.76041666666666663</v>
      </c>
      <c r="E31" t="s">
        <v>59</v>
      </c>
      <c r="F31" s="3" t="s">
        <v>73</v>
      </c>
      <c r="G31">
        <v>6</v>
      </c>
      <c r="H31" t="s">
        <v>37</v>
      </c>
      <c r="I31">
        <v>1</v>
      </c>
    </row>
    <row r="32" spans="2:11" ht="17" customHeight="1" x14ac:dyDescent="0.35">
      <c r="B32" t="s">
        <v>77</v>
      </c>
      <c r="C32" s="1">
        <v>45296</v>
      </c>
      <c r="D32" s="2">
        <v>0.77083333333333337</v>
      </c>
      <c r="E32" t="s">
        <v>59</v>
      </c>
      <c r="F32" t="s">
        <v>28</v>
      </c>
      <c r="G32">
        <v>5</v>
      </c>
      <c r="H32" s="3" t="s">
        <v>75</v>
      </c>
      <c r="I32">
        <v>6</v>
      </c>
    </row>
    <row r="33" spans="2:10" ht="17" customHeight="1" x14ac:dyDescent="0.35">
      <c r="B33" t="s">
        <v>77</v>
      </c>
      <c r="C33" s="1">
        <v>45297</v>
      </c>
      <c r="D33" s="2">
        <v>0.69791666666666663</v>
      </c>
      <c r="E33" t="s">
        <v>59</v>
      </c>
      <c r="F33" t="s">
        <v>37</v>
      </c>
      <c r="G33">
        <v>4</v>
      </c>
      <c r="H33" t="s">
        <v>28</v>
      </c>
      <c r="I33">
        <v>4</v>
      </c>
    </row>
    <row r="34" spans="2:10" ht="17" customHeight="1" x14ac:dyDescent="0.35">
      <c r="B34" t="s">
        <v>77</v>
      </c>
      <c r="C34" s="1">
        <v>45297</v>
      </c>
      <c r="D34" s="2">
        <v>0.76041666666666663</v>
      </c>
      <c r="E34" t="s">
        <v>59</v>
      </c>
      <c r="F34" t="s">
        <v>75</v>
      </c>
      <c r="G34">
        <v>1</v>
      </c>
      <c r="H34" s="3" t="s">
        <v>73</v>
      </c>
      <c r="I34">
        <v>5</v>
      </c>
      <c r="J34">
        <v>2</v>
      </c>
    </row>
    <row r="35" spans="2:10" ht="17" customHeight="1" x14ac:dyDescent="0.35">
      <c r="B35" t="s">
        <v>34</v>
      </c>
      <c r="C35" s="1">
        <v>45298</v>
      </c>
      <c r="D35" s="2">
        <v>0.52083333333333337</v>
      </c>
      <c r="E35" t="s">
        <v>42</v>
      </c>
      <c r="F35" t="s">
        <v>32</v>
      </c>
      <c r="G35">
        <v>1</v>
      </c>
      <c r="H35" s="3" t="s">
        <v>29</v>
      </c>
      <c r="I35">
        <v>4</v>
      </c>
    </row>
    <row r="36" spans="2:10" ht="17" customHeight="1" x14ac:dyDescent="0.35">
      <c r="B36" t="s">
        <v>77</v>
      </c>
      <c r="C36" s="1">
        <v>45298</v>
      </c>
      <c r="D36" s="2">
        <v>0.34375</v>
      </c>
      <c r="E36" t="s">
        <v>59</v>
      </c>
      <c r="F36" t="s">
        <v>73</v>
      </c>
      <c r="G36">
        <v>3</v>
      </c>
      <c r="H36" s="3" t="s">
        <v>75</v>
      </c>
      <c r="I36">
        <v>5</v>
      </c>
      <c r="J36">
        <v>3</v>
      </c>
    </row>
    <row r="37" spans="2:10" ht="17" customHeight="1" x14ac:dyDescent="0.35">
      <c r="B37" t="s">
        <v>46</v>
      </c>
      <c r="C37" s="1">
        <v>45303</v>
      </c>
      <c r="D37" s="2">
        <v>0.84375</v>
      </c>
      <c r="E37" t="s">
        <v>50</v>
      </c>
      <c r="F37" t="s">
        <v>74</v>
      </c>
      <c r="G37">
        <v>2</v>
      </c>
      <c r="H37" s="3" t="s">
        <v>75</v>
      </c>
      <c r="I37">
        <v>4</v>
      </c>
    </row>
    <row r="38" spans="2:10" ht="17" customHeight="1" x14ac:dyDescent="0.35">
      <c r="B38" t="s">
        <v>34</v>
      </c>
      <c r="C38" s="1">
        <v>45304</v>
      </c>
      <c r="D38" s="2">
        <v>0.45833333333333331</v>
      </c>
      <c r="E38" t="s">
        <v>38</v>
      </c>
      <c r="F38" t="s">
        <v>29</v>
      </c>
      <c r="G38">
        <v>3</v>
      </c>
      <c r="H38" s="3" t="s">
        <v>37</v>
      </c>
      <c r="I38">
        <v>4</v>
      </c>
    </row>
    <row r="39" spans="2:10" ht="17" customHeight="1" x14ac:dyDescent="0.35">
      <c r="B39" t="s">
        <v>34</v>
      </c>
      <c r="C39" s="1">
        <v>45304</v>
      </c>
      <c r="D39" s="2">
        <v>0.75</v>
      </c>
      <c r="E39" t="s">
        <v>42</v>
      </c>
      <c r="F39" t="s">
        <v>32</v>
      </c>
      <c r="G39">
        <v>5</v>
      </c>
      <c r="H39" t="s">
        <v>31</v>
      </c>
      <c r="I39">
        <v>5</v>
      </c>
    </row>
    <row r="40" spans="2:10" ht="17" customHeight="1" x14ac:dyDescent="0.35">
      <c r="B40" t="s">
        <v>34</v>
      </c>
      <c r="C40" s="1">
        <v>45305</v>
      </c>
      <c r="D40" s="2">
        <v>0.59375</v>
      </c>
      <c r="E40" t="s">
        <v>38</v>
      </c>
      <c r="F40" s="3" t="s">
        <v>29</v>
      </c>
      <c r="G40">
        <v>5</v>
      </c>
      <c r="H40" t="s">
        <v>31</v>
      </c>
      <c r="I40">
        <v>4</v>
      </c>
    </row>
    <row r="41" spans="2:10" ht="17" customHeight="1" x14ac:dyDescent="0.35">
      <c r="B41" t="s">
        <v>34</v>
      </c>
      <c r="C41" s="1">
        <v>45305</v>
      </c>
      <c r="D41" s="2">
        <v>0.63541666666666663</v>
      </c>
      <c r="E41" t="s">
        <v>71</v>
      </c>
      <c r="F41" t="s">
        <v>37</v>
      </c>
      <c r="G41">
        <v>4</v>
      </c>
      <c r="H41" t="s">
        <v>32</v>
      </c>
      <c r="I41">
        <v>4</v>
      </c>
    </row>
    <row r="42" spans="2:10" ht="17" customHeight="1" x14ac:dyDescent="0.35">
      <c r="B42" t="s">
        <v>60</v>
      </c>
      <c r="C42" s="1">
        <v>45310</v>
      </c>
      <c r="D42" s="2">
        <v>0.30208333333333331</v>
      </c>
      <c r="E42" t="s">
        <v>61</v>
      </c>
      <c r="F42" t="s">
        <v>29</v>
      </c>
      <c r="G42">
        <v>0</v>
      </c>
      <c r="H42" s="3" t="s">
        <v>75</v>
      </c>
      <c r="I42">
        <v>2</v>
      </c>
    </row>
    <row r="43" spans="2:10" ht="17" customHeight="1" x14ac:dyDescent="0.35">
      <c r="B43" t="s">
        <v>60</v>
      </c>
      <c r="C43" s="1">
        <v>45310</v>
      </c>
      <c r="D43" s="2">
        <v>0.32291666666666669</v>
      </c>
      <c r="E43" t="s">
        <v>61</v>
      </c>
      <c r="F43" t="s">
        <v>32</v>
      </c>
      <c r="G43">
        <v>5</v>
      </c>
      <c r="H43" s="3" t="s">
        <v>74</v>
      </c>
      <c r="I43">
        <v>6</v>
      </c>
    </row>
    <row r="44" spans="2:10" ht="17" customHeight="1" x14ac:dyDescent="0.35">
      <c r="B44" t="s">
        <v>60</v>
      </c>
      <c r="C44" s="1">
        <v>45310</v>
      </c>
      <c r="D44" s="2">
        <v>0.33333333333333331</v>
      </c>
      <c r="E44" t="s">
        <v>61</v>
      </c>
      <c r="F44" t="s">
        <v>37</v>
      </c>
      <c r="G44">
        <v>6</v>
      </c>
      <c r="H44" t="s">
        <v>73</v>
      </c>
      <c r="I44">
        <v>6</v>
      </c>
    </row>
    <row r="45" spans="2:10" ht="17" customHeight="1" x14ac:dyDescent="0.35">
      <c r="B45" t="s">
        <v>60</v>
      </c>
      <c r="C45" s="1">
        <v>45310</v>
      </c>
      <c r="D45" s="2">
        <v>0.60416666666666663</v>
      </c>
      <c r="E45" t="s">
        <v>61</v>
      </c>
      <c r="F45" s="3" t="s">
        <v>75</v>
      </c>
      <c r="G45">
        <v>5</v>
      </c>
      <c r="H45" t="s">
        <v>32</v>
      </c>
      <c r="I45">
        <v>2</v>
      </c>
    </row>
    <row r="46" spans="2:10" ht="17" customHeight="1" x14ac:dyDescent="0.35">
      <c r="B46" t="s">
        <v>60</v>
      </c>
      <c r="C46" s="1">
        <v>45310</v>
      </c>
      <c r="D46" s="2">
        <v>0.66666666666666663</v>
      </c>
      <c r="E46" t="s">
        <v>61</v>
      </c>
      <c r="F46" t="s">
        <v>49</v>
      </c>
      <c r="G46">
        <v>2</v>
      </c>
      <c r="H46" s="3" t="s">
        <v>31</v>
      </c>
      <c r="I46">
        <v>5</v>
      </c>
    </row>
    <row r="47" spans="2:10" ht="17" customHeight="1" x14ac:dyDescent="0.35">
      <c r="B47" t="s">
        <v>60</v>
      </c>
      <c r="C47" s="1">
        <v>45311</v>
      </c>
      <c r="D47" s="2">
        <v>0.40625</v>
      </c>
      <c r="E47" t="s">
        <v>61</v>
      </c>
      <c r="F47" s="3" t="s">
        <v>29</v>
      </c>
      <c r="G47">
        <v>2</v>
      </c>
      <c r="H47" t="s">
        <v>32</v>
      </c>
      <c r="I47">
        <v>0</v>
      </c>
    </row>
    <row r="48" spans="2:10" ht="17" customHeight="1" x14ac:dyDescent="0.35">
      <c r="B48" t="s">
        <v>60</v>
      </c>
      <c r="C48" s="1">
        <v>45311</v>
      </c>
      <c r="D48" s="2">
        <v>0.47916666666666669</v>
      </c>
      <c r="E48" t="s">
        <v>61</v>
      </c>
      <c r="F48" t="s">
        <v>31</v>
      </c>
      <c r="G48">
        <v>4</v>
      </c>
      <c r="H48" s="3" t="s">
        <v>73</v>
      </c>
      <c r="I48">
        <v>6</v>
      </c>
    </row>
    <row r="49" spans="2:10" ht="17" customHeight="1" x14ac:dyDescent="0.35">
      <c r="B49" t="s">
        <v>60</v>
      </c>
      <c r="C49" s="1">
        <v>45311</v>
      </c>
      <c r="D49" s="2">
        <v>0.6875</v>
      </c>
      <c r="E49" t="s">
        <v>61</v>
      </c>
      <c r="F49" s="3" t="s">
        <v>74</v>
      </c>
      <c r="G49">
        <v>5</v>
      </c>
      <c r="H49" t="s">
        <v>29</v>
      </c>
      <c r="I49">
        <v>0</v>
      </c>
    </row>
    <row r="50" spans="2:10" ht="17" customHeight="1" x14ac:dyDescent="0.35">
      <c r="B50" t="s">
        <v>60</v>
      </c>
      <c r="C50" s="1">
        <v>45311</v>
      </c>
      <c r="D50" s="2">
        <v>0.75</v>
      </c>
      <c r="E50" t="s">
        <v>61</v>
      </c>
      <c r="F50" s="3" t="s">
        <v>49</v>
      </c>
      <c r="G50">
        <v>7</v>
      </c>
      <c r="H50" t="s">
        <v>37</v>
      </c>
      <c r="I50">
        <v>3</v>
      </c>
    </row>
    <row r="51" spans="2:10" ht="17" customHeight="1" x14ac:dyDescent="0.35">
      <c r="B51" t="s">
        <v>60</v>
      </c>
      <c r="C51" s="1">
        <v>45312</v>
      </c>
      <c r="D51" s="2">
        <v>0.34375</v>
      </c>
      <c r="E51" t="s">
        <v>61</v>
      </c>
      <c r="F51" t="s">
        <v>74</v>
      </c>
      <c r="G51">
        <v>0</v>
      </c>
      <c r="H51" s="3" t="s">
        <v>73</v>
      </c>
      <c r="I51">
        <v>2</v>
      </c>
      <c r="J51">
        <v>1</v>
      </c>
    </row>
    <row r="52" spans="2:10" ht="17" customHeight="1" x14ac:dyDescent="0.35">
      <c r="B52" t="s">
        <v>46</v>
      </c>
      <c r="C52" s="1">
        <v>45317</v>
      </c>
      <c r="D52" s="2">
        <v>0.78125</v>
      </c>
      <c r="E52" t="s">
        <v>50</v>
      </c>
      <c r="F52" s="3" t="s">
        <v>73</v>
      </c>
      <c r="G52">
        <v>7</v>
      </c>
      <c r="H52" t="s">
        <v>74</v>
      </c>
      <c r="I52">
        <v>2</v>
      </c>
      <c r="J52">
        <v>2</v>
      </c>
    </row>
    <row r="53" spans="2:10" ht="17" customHeight="1" x14ac:dyDescent="0.35">
      <c r="B53" t="s">
        <v>46</v>
      </c>
      <c r="C53" s="1">
        <v>45317</v>
      </c>
      <c r="D53" s="2">
        <v>0.84375</v>
      </c>
      <c r="E53" t="s">
        <v>50</v>
      </c>
      <c r="F53" t="s">
        <v>75</v>
      </c>
      <c r="G53">
        <v>5</v>
      </c>
      <c r="H53" s="3" t="s">
        <v>49</v>
      </c>
      <c r="I53">
        <v>6</v>
      </c>
    </row>
    <row r="54" spans="2:10" ht="17" customHeight="1" x14ac:dyDescent="0.35">
      <c r="B54" t="s">
        <v>34</v>
      </c>
      <c r="C54" s="1">
        <v>45318</v>
      </c>
      <c r="D54" s="2">
        <v>0.45833333333333331</v>
      </c>
      <c r="E54" t="s">
        <v>70</v>
      </c>
      <c r="F54" s="3" t="s">
        <v>28</v>
      </c>
      <c r="G54">
        <v>5</v>
      </c>
      <c r="H54" t="s">
        <v>37</v>
      </c>
      <c r="I54">
        <v>4</v>
      </c>
    </row>
    <row r="55" spans="2:10" ht="17" customHeight="1" x14ac:dyDescent="0.35">
      <c r="B55" t="s">
        <v>34</v>
      </c>
      <c r="C55" s="1">
        <v>45318</v>
      </c>
      <c r="D55" s="2">
        <v>0.8125</v>
      </c>
      <c r="E55" t="s">
        <v>69</v>
      </c>
      <c r="F55" t="s">
        <v>31</v>
      </c>
      <c r="G55">
        <v>12</v>
      </c>
      <c r="H55" t="s">
        <v>32</v>
      </c>
      <c r="I55">
        <v>12</v>
      </c>
    </row>
    <row r="56" spans="2:10" ht="17" customHeight="1" x14ac:dyDescent="0.35">
      <c r="B56" t="s">
        <v>46</v>
      </c>
      <c r="C56" s="1">
        <v>45318</v>
      </c>
      <c r="D56" s="2">
        <v>0.45833333333333331</v>
      </c>
      <c r="E56" t="s">
        <v>76</v>
      </c>
      <c r="F56" s="3" t="s">
        <v>49</v>
      </c>
      <c r="G56">
        <v>3</v>
      </c>
      <c r="H56" t="s">
        <v>73</v>
      </c>
      <c r="I56">
        <v>1</v>
      </c>
      <c r="J56">
        <v>2</v>
      </c>
    </row>
    <row r="57" spans="2:10" ht="17" customHeight="1" x14ac:dyDescent="0.35">
      <c r="B57" t="s">
        <v>34</v>
      </c>
      <c r="C57" s="1">
        <v>45319</v>
      </c>
      <c r="D57" s="2">
        <v>0.63541666666666663</v>
      </c>
      <c r="E57" t="s">
        <v>71</v>
      </c>
      <c r="F57" t="s">
        <v>37</v>
      </c>
      <c r="G57">
        <v>1</v>
      </c>
      <c r="H57" s="3" t="s">
        <v>29</v>
      </c>
      <c r="I57">
        <v>3</v>
      </c>
    </row>
    <row r="58" spans="2:10" x14ac:dyDescent="0.35">
      <c r="B58" t="s">
        <v>34</v>
      </c>
      <c r="C58" s="1">
        <v>45319</v>
      </c>
      <c r="D58" s="2">
        <v>0.61458333333333337</v>
      </c>
      <c r="E58" t="s">
        <v>41</v>
      </c>
      <c r="F58" s="3" t="s">
        <v>31</v>
      </c>
      <c r="G58">
        <v>6</v>
      </c>
      <c r="H58" t="s">
        <v>28</v>
      </c>
      <c r="I58">
        <v>2</v>
      </c>
    </row>
    <row r="59" spans="2:10" x14ac:dyDescent="0.35">
      <c r="B59" t="s">
        <v>34</v>
      </c>
      <c r="C59" s="1">
        <v>45325</v>
      </c>
      <c r="D59" s="2">
        <v>0.35416666666666669</v>
      </c>
      <c r="E59" t="s">
        <v>42</v>
      </c>
      <c r="F59" s="3" t="s">
        <v>32</v>
      </c>
      <c r="G59">
        <v>7</v>
      </c>
      <c r="H59" t="s">
        <v>28</v>
      </c>
      <c r="I59">
        <v>6</v>
      </c>
    </row>
    <row r="60" spans="2:10" x14ac:dyDescent="0.35">
      <c r="B60" t="s">
        <v>34</v>
      </c>
      <c r="C60" s="1">
        <v>45326</v>
      </c>
      <c r="D60" s="2">
        <v>0.52083333333333337</v>
      </c>
      <c r="E60" t="s">
        <v>42</v>
      </c>
      <c r="F60" s="3" t="s">
        <v>32</v>
      </c>
      <c r="G60">
        <v>5</v>
      </c>
      <c r="H60" t="s">
        <v>37</v>
      </c>
      <c r="I60">
        <v>1</v>
      </c>
    </row>
    <row r="61" spans="2:10" x14ac:dyDescent="0.35">
      <c r="B61" t="s">
        <v>46</v>
      </c>
      <c r="C61" s="1">
        <v>45331</v>
      </c>
      <c r="D61" s="2">
        <v>0.78125</v>
      </c>
      <c r="E61" t="s">
        <v>50</v>
      </c>
      <c r="F61" t="s">
        <v>75</v>
      </c>
      <c r="G61">
        <v>1</v>
      </c>
      <c r="H61" s="3" t="s">
        <v>73</v>
      </c>
      <c r="I61">
        <v>5</v>
      </c>
      <c r="J61">
        <v>4</v>
      </c>
    </row>
    <row r="62" spans="2:10" x14ac:dyDescent="0.35">
      <c r="B62" t="s">
        <v>46</v>
      </c>
      <c r="C62" s="1">
        <v>45331</v>
      </c>
      <c r="D62" s="2">
        <v>0.84375</v>
      </c>
      <c r="E62" t="s">
        <v>50</v>
      </c>
      <c r="F62" t="s">
        <v>74</v>
      </c>
      <c r="G62">
        <v>4</v>
      </c>
      <c r="H62" s="3" t="s">
        <v>49</v>
      </c>
      <c r="I62">
        <v>5</v>
      </c>
    </row>
    <row r="63" spans="2:10" x14ac:dyDescent="0.35">
      <c r="B63" t="s">
        <v>34</v>
      </c>
      <c r="C63" s="1">
        <v>45332</v>
      </c>
      <c r="D63" s="2">
        <v>0.44791666666666669</v>
      </c>
      <c r="E63" t="s">
        <v>27</v>
      </c>
      <c r="F63" t="s">
        <v>28</v>
      </c>
      <c r="G63">
        <v>5</v>
      </c>
      <c r="H63" t="s">
        <v>29</v>
      </c>
      <c r="I63">
        <v>1</v>
      </c>
    </row>
    <row r="64" spans="2:10" x14ac:dyDescent="0.35">
      <c r="B64" t="s">
        <v>34</v>
      </c>
      <c r="C64" s="1">
        <v>45332</v>
      </c>
      <c r="D64" s="2">
        <v>0.47916666666666669</v>
      </c>
      <c r="E64" t="s">
        <v>72</v>
      </c>
      <c r="F64" t="s">
        <v>31</v>
      </c>
      <c r="G64">
        <v>11</v>
      </c>
      <c r="H64" t="s">
        <v>37</v>
      </c>
      <c r="I64">
        <v>6</v>
      </c>
    </row>
    <row r="65" spans="2:9" x14ac:dyDescent="0.35">
      <c r="B65" t="s">
        <v>34</v>
      </c>
      <c r="C65" s="1">
        <v>45333</v>
      </c>
      <c r="D65" s="2">
        <v>0.63541666666666663</v>
      </c>
      <c r="E65" t="s">
        <v>71</v>
      </c>
      <c r="F65" t="s">
        <v>37</v>
      </c>
      <c r="G65">
        <v>2</v>
      </c>
      <c r="H65" t="s">
        <v>28</v>
      </c>
      <c r="I65">
        <v>4</v>
      </c>
    </row>
    <row r="66" spans="2:9" x14ac:dyDescent="0.35">
      <c r="B66" t="s">
        <v>34</v>
      </c>
      <c r="C66" s="1">
        <v>45333</v>
      </c>
      <c r="D66" s="2">
        <v>0.71875</v>
      </c>
      <c r="E66" t="s">
        <v>38</v>
      </c>
      <c r="F66" t="s">
        <v>29</v>
      </c>
      <c r="G66">
        <v>1</v>
      </c>
      <c r="H66" t="s">
        <v>32</v>
      </c>
      <c r="I66"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69800-C1BB-5A41-99B4-B4C13B6D4965}">
  <dimension ref="A1:L55"/>
  <sheetViews>
    <sheetView workbookViewId="0">
      <selection activeCell="E11" sqref="E11"/>
    </sheetView>
  </sheetViews>
  <sheetFormatPr defaultColWidth="10.6640625" defaultRowHeight="15.5" x14ac:dyDescent="0.35"/>
  <cols>
    <col min="2" max="2" width="20.1640625" customWidth="1"/>
    <col min="6" max="6" width="12.33203125" bestFit="1" customWidth="1"/>
    <col min="8" max="8" width="12.33203125" bestFit="1" customWidth="1"/>
    <col min="10" max="10" width="11.5" customWidth="1"/>
  </cols>
  <sheetData>
    <row r="1" spans="1:12" x14ac:dyDescent="0.35">
      <c r="A1" t="s">
        <v>80</v>
      </c>
    </row>
    <row r="2" spans="1:12" x14ac:dyDescent="0.35">
      <c r="B2" s="14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</row>
    <row r="3" spans="1:12" x14ac:dyDescent="0.35">
      <c r="B3" s="20" t="s">
        <v>83</v>
      </c>
      <c r="C3" s="16">
        <f t="shared" ref="C3:C4" si="0">SUM(D3:F3)</f>
        <v>15</v>
      </c>
      <c r="D3" s="16">
        <v>13</v>
      </c>
      <c r="E3" s="16">
        <v>2</v>
      </c>
      <c r="F3" s="16"/>
      <c r="G3" s="16">
        <f t="shared" ref="G3:G9" si="1">(D3*2)+F3</f>
        <v>26</v>
      </c>
      <c r="H3" s="17">
        <f t="shared" ref="H3:H9" si="2">G3/(C3*2)</f>
        <v>0.8666666666666667</v>
      </c>
      <c r="I3" s="16">
        <f>7+7+4+3+3+8+10+10+8+9+4+6+9+8+2</f>
        <v>98</v>
      </c>
      <c r="J3" s="16">
        <f>2+0+3+1+7+1+6+5+1+3+2+3+2+1+3</f>
        <v>40</v>
      </c>
      <c r="K3" s="16">
        <f t="shared" ref="K3:K9" si="3">I3-J3</f>
        <v>58</v>
      </c>
      <c r="L3" s="16">
        <v>1</v>
      </c>
    </row>
    <row r="4" spans="1:12" x14ac:dyDescent="0.35">
      <c r="B4" s="20" t="s">
        <v>15</v>
      </c>
      <c r="C4" s="16">
        <f t="shared" si="0"/>
        <v>10</v>
      </c>
      <c r="D4" s="16">
        <v>7</v>
      </c>
      <c r="E4" s="16">
        <v>3</v>
      </c>
      <c r="F4" s="16"/>
      <c r="G4" s="16">
        <f t="shared" si="1"/>
        <v>14</v>
      </c>
      <c r="H4" s="17">
        <f t="shared" si="2"/>
        <v>0.7</v>
      </c>
      <c r="I4" s="16">
        <f>7+7+8+3+3+7+9+8+3+4</f>
        <v>59</v>
      </c>
      <c r="J4" s="16">
        <f>4+2+4+4+5+3+2+4+4+3</f>
        <v>35</v>
      </c>
      <c r="K4" s="16">
        <f t="shared" si="3"/>
        <v>24</v>
      </c>
      <c r="L4" s="16">
        <v>2</v>
      </c>
    </row>
    <row r="5" spans="1:12" x14ac:dyDescent="0.35">
      <c r="B5" s="20" t="s">
        <v>82</v>
      </c>
      <c r="C5" s="16">
        <f>SUM(D5:F5)</f>
        <v>13</v>
      </c>
      <c r="D5" s="16">
        <v>8</v>
      </c>
      <c r="E5" s="16">
        <v>4</v>
      </c>
      <c r="F5" s="16">
        <v>1</v>
      </c>
      <c r="G5" s="16">
        <f>(D5*2)+F5</f>
        <v>17</v>
      </c>
      <c r="H5" s="17">
        <f>G5/(C5*2)</f>
        <v>0.65384615384615385</v>
      </c>
      <c r="I5" s="16">
        <f>8+3+2+1+5+9+4+6+2+3+7+5+3</f>
        <v>58</v>
      </c>
      <c r="J5" s="16">
        <f>6+4+8+3+3+2+3+3+2+4+0+4+2</f>
        <v>44</v>
      </c>
      <c r="K5" s="16">
        <f>I5-J5</f>
        <v>14</v>
      </c>
      <c r="L5" s="16">
        <v>3</v>
      </c>
    </row>
    <row r="6" spans="1:12" x14ac:dyDescent="0.35">
      <c r="B6" s="20" t="s">
        <v>19</v>
      </c>
      <c r="C6" s="16">
        <f>SUM(D6:F6)</f>
        <v>8</v>
      </c>
      <c r="D6" s="16">
        <v>4</v>
      </c>
      <c r="E6" s="16">
        <v>3</v>
      </c>
      <c r="F6" s="16">
        <v>1</v>
      </c>
      <c r="G6" s="16">
        <f t="shared" ref="G6:G7" si="4">(D6*2)+F6</f>
        <v>9</v>
      </c>
      <c r="H6" s="17">
        <f>G6/(C6*2)</f>
        <v>0.5625</v>
      </c>
      <c r="I6" s="16">
        <f>2+8+4+3+4+8+5+3</f>
        <v>37</v>
      </c>
      <c r="J6" s="16">
        <f>7+2+2+4+8+1+3+3</f>
        <v>30</v>
      </c>
      <c r="K6" s="16">
        <f t="shared" ref="K6:K7" si="5">I6-J6</f>
        <v>7</v>
      </c>
      <c r="L6" s="16">
        <v>4</v>
      </c>
    </row>
    <row r="7" spans="1:12" x14ac:dyDescent="0.35">
      <c r="B7" s="20" t="s">
        <v>20</v>
      </c>
      <c r="C7" s="16">
        <f>SUM(D7:F7)</f>
        <v>13</v>
      </c>
      <c r="D7" s="16">
        <v>6</v>
      </c>
      <c r="E7" s="16">
        <v>5</v>
      </c>
      <c r="F7" s="16">
        <v>2</v>
      </c>
      <c r="G7" s="16">
        <f t="shared" si="4"/>
        <v>14</v>
      </c>
      <c r="H7" s="17">
        <f>G7/(C7*2)</f>
        <v>0.53846153846153844</v>
      </c>
      <c r="I7" s="16">
        <f>4+2+2+6+9+5+2+4+2+8+3+4+9+3</f>
        <v>63</v>
      </c>
      <c r="J7" s="16">
        <f>3+7+4+5+2+10+2+3+4+3+6+5+3+3</f>
        <v>60</v>
      </c>
      <c r="K7" s="16">
        <f t="shared" si="5"/>
        <v>3</v>
      </c>
      <c r="L7" s="16">
        <v>5</v>
      </c>
    </row>
    <row r="8" spans="1:12" x14ac:dyDescent="0.35">
      <c r="B8" s="20" t="s">
        <v>18</v>
      </c>
      <c r="C8" s="16">
        <f>SUM(D8:F8)</f>
        <v>12</v>
      </c>
      <c r="D8" s="16">
        <v>2</v>
      </c>
      <c r="E8" s="16">
        <v>10</v>
      </c>
      <c r="F8" s="16"/>
      <c r="G8" s="16">
        <f>(D8*2)+F8</f>
        <v>4</v>
      </c>
      <c r="H8" s="17">
        <f>G8/(C8*2)</f>
        <v>0.16666666666666666</v>
      </c>
      <c r="I8" s="16">
        <f>6+8+4+5+3+1+6+11+3+3+2+3</f>
        <v>55</v>
      </c>
      <c r="J8" s="16">
        <f>8+2+7+6+6+8+10+4+9+8+9+5</f>
        <v>82</v>
      </c>
      <c r="K8" s="16">
        <f>I8-J8</f>
        <v>-27</v>
      </c>
      <c r="L8" s="16">
        <v>6</v>
      </c>
    </row>
    <row r="9" spans="1:12" x14ac:dyDescent="0.35">
      <c r="B9" s="20" t="s">
        <v>17</v>
      </c>
      <c r="C9" s="16">
        <f>SUM(D9:F9)</f>
        <v>13</v>
      </c>
      <c r="D9" s="16"/>
      <c r="E9" s="16">
        <v>13</v>
      </c>
      <c r="F9" s="16"/>
      <c r="G9" s="16">
        <f t="shared" si="1"/>
        <v>0</v>
      </c>
      <c r="H9" s="17">
        <f t="shared" si="2"/>
        <v>0</v>
      </c>
      <c r="I9" s="16">
        <f>2+0+4+2+2+2+1+1+4+0+1+3+1</f>
        <v>23</v>
      </c>
      <c r="J9" s="16">
        <f>8+7+8+9+9+9+8+8+11+7+8+9+8</f>
        <v>109</v>
      </c>
      <c r="K9" s="16">
        <f t="shared" si="3"/>
        <v>-86</v>
      </c>
      <c r="L9" s="16">
        <v>7</v>
      </c>
    </row>
    <row r="10" spans="1:12" x14ac:dyDescent="0.35">
      <c r="C10" s="7">
        <f>SUM(C3:C9)/2</f>
        <v>42</v>
      </c>
      <c r="D10" s="7">
        <f>SUM(D3:D9)</f>
        <v>40</v>
      </c>
      <c r="E10" s="7">
        <f>SUM(E3:E9)</f>
        <v>40</v>
      </c>
      <c r="F10" s="7">
        <f>SUM(F3:F9)</f>
        <v>4</v>
      </c>
    </row>
    <row r="12" spans="1:12" x14ac:dyDescent="0.35">
      <c r="B12" s="3" t="s">
        <v>33</v>
      </c>
      <c r="C12" s="3" t="s">
        <v>21</v>
      </c>
      <c r="D12" s="3" t="s">
        <v>22</v>
      </c>
      <c r="E12" s="3" t="s">
        <v>26</v>
      </c>
      <c r="F12" s="3" t="s">
        <v>23</v>
      </c>
      <c r="G12" s="3" t="s">
        <v>24</v>
      </c>
      <c r="H12" s="3" t="s">
        <v>25</v>
      </c>
      <c r="I12" s="3" t="s">
        <v>65</v>
      </c>
      <c r="J12" s="3" t="s">
        <v>62</v>
      </c>
      <c r="K12" s="3" t="s">
        <v>64</v>
      </c>
    </row>
    <row r="13" spans="1:12" x14ac:dyDescent="0.35">
      <c r="B13" t="s">
        <v>56</v>
      </c>
      <c r="C13" s="9">
        <v>45261</v>
      </c>
      <c r="D13" s="2">
        <v>0.45833333333333331</v>
      </c>
      <c r="E13" t="s">
        <v>57</v>
      </c>
      <c r="F13" s="3" t="s">
        <v>32</v>
      </c>
      <c r="G13">
        <v>8</v>
      </c>
      <c r="H13" t="s">
        <v>28</v>
      </c>
      <c r="I13">
        <v>3</v>
      </c>
    </row>
    <row r="14" spans="1:12" x14ac:dyDescent="0.35">
      <c r="B14" t="s">
        <v>56</v>
      </c>
      <c r="C14" s="9">
        <v>45261</v>
      </c>
      <c r="D14" s="2">
        <v>0.76041666666666663</v>
      </c>
      <c r="E14" t="s">
        <v>57</v>
      </c>
      <c r="F14" s="3" t="s">
        <v>85</v>
      </c>
      <c r="G14">
        <v>6</v>
      </c>
      <c r="H14" t="s">
        <v>32</v>
      </c>
      <c r="I14">
        <v>3</v>
      </c>
    </row>
    <row r="15" spans="1:12" x14ac:dyDescent="0.35">
      <c r="B15" t="s">
        <v>56</v>
      </c>
      <c r="C15" s="9">
        <v>45261</v>
      </c>
      <c r="D15" s="2">
        <v>0.78125</v>
      </c>
      <c r="E15" t="s">
        <v>57</v>
      </c>
      <c r="F15" t="s">
        <v>31</v>
      </c>
      <c r="G15">
        <v>0</v>
      </c>
      <c r="H15" s="3" t="s">
        <v>81</v>
      </c>
      <c r="I15">
        <v>7</v>
      </c>
    </row>
    <row r="16" spans="1:12" x14ac:dyDescent="0.35">
      <c r="B16" t="s">
        <v>56</v>
      </c>
      <c r="C16" s="9">
        <v>45262</v>
      </c>
      <c r="D16" s="2">
        <v>0.54166666666666663</v>
      </c>
      <c r="E16" t="s">
        <v>57</v>
      </c>
      <c r="F16" t="s">
        <v>28</v>
      </c>
      <c r="G16">
        <v>2</v>
      </c>
      <c r="H16" s="3" t="s">
        <v>85</v>
      </c>
      <c r="I16">
        <v>9</v>
      </c>
    </row>
    <row r="17" spans="2:10" x14ac:dyDescent="0.35">
      <c r="B17" t="s">
        <v>56</v>
      </c>
      <c r="C17" s="9">
        <v>45262</v>
      </c>
      <c r="D17" s="2">
        <v>0.82291666666666663</v>
      </c>
      <c r="E17" t="s">
        <v>57</v>
      </c>
      <c r="F17" s="3" t="s">
        <v>85</v>
      </c>
      <c r="G17">
        <v>8</v>
      </c>
      <c r="H17" t="s">
        <v>31</v>
      </c>
      <c r="I17">
        <v>1</v>
      </c>
    </row>
    <row r="18" spans="2:10" x14ac:dyDescent="0.35">
      <c r="B18" t="s">
        <v>56</v>
      </c>
      <c r="C18" s="9">
        <v>45262</v>
      </c>
      <c r="D18" s="2">
        <v>0.83333333333333337</v>
      </c>
      <c r="E18" t="s">
        <v>57</v>
      </c>
      <c r="F18" s="3" t="s">
        <v>81</v>
      </c>
      <c r="G18">
        <v>5</v>
      </c>
      <c r="H18" t="s">
        <v>32</v>
      </c>
      <c r="I18">
        <v>4</v>
      </c>
      <c r="J18">
        <v>1</v>
      </c>
    </row>
    <row r="19" spans="2:10" x14ac:dyDescent="0.35">
      <c r="B19" t="s">
        <v>56</v>
      </c>
      <c r="C19" s="9">
        <v>45263</v>
      </c>
      <c r="D19" s="2">
        <v>0.40625</v>
      </c>
      <c r="E19" t="s">
        <v>57</v>
      </c>
      <c r="F19" s="3" t="s">
        <v>32</v>
      </c>
      <c r="G19">
        <v>9</v>
      </c>
      <c r="H19" t="s">
        <v>31</v>
      </c>
      <c r="I19">
        <v>3</v>
      </c>
    </row>
    <row r="20" spans="2:10" x14ac:dyDescent="0.35">
      <c r="B20" t="s">
        <v>56</v>
      </c>
      <c r="C20" s="9">
        <v>45263</v>
      </c>
      <c r="D20" s="2">
        <v>0.46875</v>
      </c>
      <c r="E20" t="s">
        <v>57</v>
      </c>
      <c r="F20" t="s">
        <v>85</v>
      </c>
      <c r="G20">
        <v>2</v>
      </c>
      <c r="H20" s="3" t="s">
        <v>81</v>
      </c>
      <c r="I20">
        <v>3</v>
      </c>
    </row>
    <row r="21" spans="2:10" x14ac:dyDescent="0.35">
      <c r="B21" t="s">
        <v>34</v>
      </c>
      <c r="C21" s="9">
        <v>45269</v>
      </c>
      <c r="D21" s="2">
        <v>0.51041666666666663</v>
      </c>
      <c r="E21" t="s">
        <v>27</v>
      </c>
      <c r="F21" t="s">
        <v>28</v>
      </c>
      <c r="G21">
        <v>6</v>
      </c>
      <c r="H21" s="3" t="s">
        <v>81</v>
      </c>
      <c r="I21">
        <v>8</v>
      </c>
    </row>
    <row r="22" spans="2:10" x14ac:dyDescent="0.35">
      <c r="B22" t="s">
        <v>34</v>
      </c>
      <c r="C22" s="9">
        <v>45269</v>
      </c>
      <c r="D22" s="2">
        <v>0.70833333333333337</v>
      </c>
      <c r="E22" t="s">
        <v>39</v>
      </c>
      <c r="F22" s="3" t="s">
        <v>32</v>
      </c>
      <c r="G22">
        <v>4</v>
      </c>
      <c r="H22" t="s">
        <v>81</v>
      </c>
      <c r="I22">
        <v>3</v>
      </c>
      <c r="J22">
        <v>2</v>
      </c>
    </row>
    <row r="23" spans="2:10" x14ac:dyDescent="0.35">
      <c r="B23" t="s">
        <v>34</v>
      </c>
      <c r="C23" s="9">
        <v>45270</v>
      </c>
      <c r="D23" s="2">
        <v>0.61458333333333337</v>
      </c>
      <c r="E23" t="s">
        <v>41</v>
      </c>
      <c r="F23" t="s">
        <v>31</v>
      </c>
      <c r="G23">
        <v>2</v>
      </c>
      <c r="H23" s="3" t="s">
        <v>28</v>
      </c>
      <c r="I23">
        <v>8</v>
      </c>
    </row>
    <row r="24" spans="2:10" x14ac:dyDescent="0.35">
      <c r="B24" t="s">
        <v>34</v>
      </c>
      <c r="C24" s="9">
        <v>45276</v>
      </c>
      <c r="D24" s="2">
        <v>0.47916666666666669</v>
      </c>
      <c r="E24" t="s">
        <v>84</v>
      </c>
      <c r="F24" s="3" t="s">
        <v>85</v>
      </c>
      <c r="G24">
        <v>7</v>
      </c>
      <c r="H24" t="s">
        <v>29</v>
      </c>
      <c r="I24">
        <v>2</v>
      </c>
    </row>
    <row r="25" spans="2:10" x14ac:dyDescent="0.35">
      <c r="B25" t="s">
        <v>34</v>
      </c>
      <c r="C25" s="9">
        <v>45276</v>
      </c>
      <c r="D25" s="2">
        <v>0.51041666666666663</v>
      </c>
      <c r="E25" t="s">
        <v>27</v>
      </c>
      <c r="F25" t="s">
        <v>28</v>
      </c>
      <c r="G25">
        <v>4</v>
      </c>
      <c r="H25" s="3" t="s">
        <v>49</v>
      </c>
      <c r="I25">
        <v>7</v>
      </c>
    </row>
    <row r="26" spans="2:10" x14ac:dyDescent="0.35">
      <c r="B26" t="s">
        <v>34</v>
      </c>
      <c r="C26" s="9">
        <v>45276</v>
      </c>
      <c r="D26" s="2">
        <v>0.70833333333333337</v>
      </c>
      <c r="E26" t="s">
        <v>39</v>
      </c>
      <c r="F26" t="s">
        <v>32</v>
      </c>
      <c r="G26">
        <v>2</v>
      </c>
      <c r="H26" s="3" t="s">
        <v>49</v>
      </c>
      <c r="I26">
        <v>7</v>
      </c>
    </row>
    <row r="27" spans="2:10" x14ac:dyDescent="0.35">
      <c r="B27" t="s">
        <v>34</v>
      </c>
      <c r="C27" s="9">
        <v>45276</v>
      </c>
      <c r="D27" s="2">
        <v>0.73958333333333337</v>
      </c>
      <c r="E27" t="s">
        <v>52</v>
      </c>
      <c r="F27" t="s">
        <v>81</v>
      </c>
      <c r="G27">
        <v>2</v>
      </c>
      <c r="H27" s="3" t="s">
        <v>29</v>
      </c>
      <c r="I27">
        <v>8</v>
      </c>
    </row>
    <row r="28" spans="2:10" x14ac:dyDescent="0.35">
      <c r="B28" t="s">
        <v>34</v>
      </c>
      <c r="C28" s="9">
        <v>45277</v>
      </c>
      <c r="D28" s="2">
        <v>0.45833333333333331</v>
      </c>
      <c r="E28" t="s">
        <v>86</v>
      </c>
      <c r="F28" s="3" t="s">
        <v>85</v>
      </c>
      <c r="G28">
        <v>7</v>
      </c>
      <c r="H28" t="s">
        <v>31</v>
      </c>
      <c r="I28">
        <v>0</v>
      </c>
    </row>
    <row r="29" spans="2:10" x14ac:dyDescent="0.35">
      <c r="B29" t="s">
        <v>34</v>
      </c>
      <c r="C29" s="9">
        <v>45277</v>
      </c>
      <c r="D29" s="2">
        <v>0.71875</v>
      </c>
      <c r="E29" t="s">
        <v>47</v>
      </c>
      <c r="F29" s="3" t="s">
        <v>49</v>
      </c>
      <c r="G29">
        <v>8</v>
      </c>
      <c r="H29" t="s">
        <v>87</v>
      </c>
      <c r="I29">
        <v>4</v>
      </c>
    </row>
    <row r="30" spans="2:10" x14ac:dyDescent="0.35">
      <c r="B30" t="s">
        <v>34</v>
      </c>
      <c r="C30" s="1">
        <v>45297</v>
      </c>
      <c r="D30" s="2">
        <v>0.5625</v>
      </c>
      <c r="E30" t="s">
        <v>88</v>
      </c>
      <c r="F30" t="s">
        <v>49</v>
      </c>
      <c r="G30">
        <v>3</v>
      </c>
      <c r="H30" s="3" t="s">
        <v>85</v>
      </c>
      <c r="I30">
        <v>4</v>
      </c>
    </row>
    <row r="31" spans="2:10" x14ac:dyDescent="0.35">
      <c r="B31" t="s">
        <v>34</v>
      </c>
      <c r="C31" s="1">
        <v>45298</v>
      </c>
      <c r="D31" s="2">
        <v>0.45833333333333331</v>
      </c>
      <c r="E31" t="s">
        <v>86</v>
      </c>
      <c r="F31" t="s">
        <v>81</v>
      </c>
      <c r="G31">
        <v>1</v>
      </c>
      <c r="H31" s="3" t="s">
        <v>85</v>
      </c>
      <c r="I31">
        <v>3</v>
      </c>
    </row>
    <row r="32" spans="2:10" x14ac:dyDescent="0.35">
      <c r="B32" t="s">
        <v>34</v>
      </c>
      <c r="C32" s="1">
        <v>45303</v>
      </c>
      <c r="D32" s="2">
        <v>0.77083333333333337</v>
      </c>
      <c r="E32" t="s">
        <v>38</v>
      </c>
      <c r="F32" s="3" t="s">
        <v>29</v>
      </c>
      <c r="G32">
        <v>4</v>
      </c>
      <c r="H32" t="s">
        <v>32</v>
      </c>
      <c r="I32">
        <v>2</v>
      </c>
    </row>
    <row r="33" spans="2:10" x14ac:dyDescent="0.35">
      <c r="B33" t="s">
        <v>34</v>
      </c>
      <c r="C33" s="1">
        <v>45304</v>
      </c>
      <c r="D33" s="2">
        <v>0.47916666666666669</v>
      </c>
      <c r="E33" t="s">
        <v>84</v>
      </c>
      <c r="F33" s="3" t="s">
        <v>81</v>
      </c>
      <c r="G33">
        <v>5</v>
      </c>
      <c r="H33" t="s">
        <v>49</v>
      </c>
      <c r="I33">
        <v>3</v>
      </c>
    </row>
    <row r="34" spans="2:10" x14ac:dyDescent="0.35">
      <c r="B34" t="s">
        <v>34</v>
      </c>
      <c r="C34" s="1">
        <v>45304</v>
      </c>
      <c r="D34" s="2">
        <v>0.51041666666666663</v>
      </c>
      <c r="E34" t="s">
        <v>27</v>
      </c>
      <c r="F34" t="s">
        <v>28</v>
      </c>
      <c r="G34">
        <v>5</v>
      </c>
      <c r="H34" s="3" t="s">
        <v>32</v>
      </c>
      <c r="I34">
        <v>6</v>
      </c>
    </row>
    <row r="35" spans="2:10" x14ac:dyDescent="0.35">
      <c r="B35" t="s">
        <v>34</v>
      </c>
      <c r="C35" s="1">
        <v>45305</v>
      </c>
      <c r="D35" s="2">
        <v>0.53125</v>
      </c>
      <c r="E35" t="s">
        <v>35</v>
      </c>
      <c r="F35" t="s">
        <v>31</v>
      </c>
      <c r="G35">
        <v>2</v>
      </c>
      <c r="H35" s="3" t="s">
        <v>81</v>
      </c>
      <c r="I35">
        <v>9</v>
      </c>
    </row>
    <row r="36" spans="2:10" x14ac:dyDescent="0.35">
      <c r="B36" t="s">
        <v>34</v>
      </c>
      <c r="C36" s="1">
        <v>45305</v>
      </c>
      <c r="D36" s="2">
        <v>0.71875</v>
      </c>
      <c r="E36" t="s">
        <v>38</v>
      </c>
      <c r="F36" t="s">
        <v>29</v>
      </c>
      <c r="G36">
        <v>3</v>
      </c>
      <c r="H36" s="3" t="s">
        <v>81</v>
      </c>
      <c r="I36">
        <v>4</v>
      </c>
    </row>
    <row r="37" spans="2:10" x14ac:dyDescent="0.35">
      <c r="B37" t="s">
        <v>34</v>
      </c>
      <c r="C37" s="1">
        <v>45305</v>
      </c>
      <c r="D37" s="2">
        <v>0.77083333333333337</v>
      </c>
      <c r="E37" t="s">
        <v>76</v>
      </c>
      <c r="F37" s="3" t="s">
        <v>49</v>
      </c>
      <c r="G37">
        <v>7</v>
      </c>
      <c r="H37" t="s">
        <v>85</v>
      </c>
      <c r="I37">
        <v>3</v>
      </c>
    </row>
    <row r="38" spans="2:10" x14ac:dyDescent="0.35">
      <c r="B38" t="s">
        <v>60</v>
      </c>
      <c r="C38" s="1">
        <v>45310</v>
      </c>
      <c r="D38" s="2">
        <v>0.61458333333333337</v>
      </c>
      <c r="E38" t="s">
        <v>61</v>
      </c>
      <c r="F38" s="3" t="s">
        <v>85</v>
      </c>
      <c r="G38">
        <v>8</v>
      </c>
      <c r="H38" t="s">
        <v>31</v>
      </c>
      <c r="I38">
        <v>1</v>
      </c>
    </row>
    <row r="39" spans="2:10" x14ac:dyDescent="0.35">
      <c r="B39" t="s">
        <v>60</v>
      </c>
      <c r="C39" s="1">
        <v>45310</v>
      </c>
      <c r="D39" s="2">
        <v>0.625</v>
      </c>
      <c r="E39" t="s">
        <v>61</v>
      </c>
      <c r="F39" t="s">
        <v>81</v>
      </c>
      <c r="G39">
        <v>2</v>
      </c>
      <c r="H39" t="s">
        <v>32</v>
      </c>
      <c r="I39">
        <v>2</v>
      </c>
      <c r="J39">
        <v>3</v>
      </c>
    </row>
    <row r="40" spans="2:10" x14ac:dyDescent="0.35">
      <c r="B40" t="s">
        <v>60</v>
      </c>
      <c r="C40" s="1">
        <v>45310</v>
      </c>
      <c r="D40" s="2">
        <v>0.86458333333333337</v>
      </c>
      <c r="E40" t="s">
        <v>61</v>
      </c>
      <c r="F40" t="s">
        <v>31</v>
      </c>
      <c r="G40">
        <v>4</v>
      </c>
      <c r="H40" s="3" t="s">
        <v>28</v>
      </c>
      <c r="I40">
        <v>11</v>
      </c>
    </row>
    <row r="41" spans="2:10" x14ac:dyDescent="0.35">
      <c r="B41" t="s">
        <v>60</v>
      </c>
      <c r="C41" s="1">
        <v>45310</v>
      </c>
      <c r="D41" s="2">
        <v>0.86458333333333337</v>
      </c>
      <c r="E41" t="s">
        <v>61</v>
      </c>
      <c r="F41" s="3" t="s">
        <v>32</v>
      </c>
      <c r="G41">
        <v>4</v>
      </c>
      <c r="H41" t="s">
        <v>49</v>
      </c>
      <c r="I41">
        <v>3</v>
      </c>
    </row>
    <row r="42" spans="2:10" x14ac:dyDescent="0.35">
      <c r="B42" t="s">
        <v>60</v>
      </c>
      <c r="C42" s="1">
        <v>45311</v>
      </c>
      <c r="D42" s="2">
        <v>0.36458333333333331</v>
      </c>
      <c r="E42" t="s">
        <v>61</v>
      </c>
      <c r="F42" s="3" t="s">
        <v>85</v>
      </c>
      <c r="G42">
        <v>9</v>
      </c>
      <c r="H42" t="s">
        <v>28</v>
      </c>
      <c r="I42">
        <v>3</v>
      </c>
    </row>
    <row r="43" spans="2:10" x14ac:dyDescent="0.35">
      <c r="B43" t="s">
        <v>60</v>
      </c>
      <c r="C43" s="1">
        <v>45311</v>
      </c>
      <c r="D43" s="2">
        <v>0.82291666666666663</v>
      </c>
      <c r="E43" t="s">
        <v>61</v>
      </c>
      <c r="F43" t="s">
        <v>81</v>
      </c>
      <c r="G43">
        <v>3</v>
      </c>
      <c r="H43" t="s">
        <v>49</v>
      </c>
      <c r="I43">
        <v>4</v>
      </c>
    </row>
    <row r="44" spans="2:10" x14ac:dyDescent="0.35">
      <c r="B44" t="s">
        <v>60</v>
      </c>
      <c r="C44" s="1">
        <v>45312</v>
      </c>
      <c r="D44" s="2">
        <v>0.38541666666666669</v>
      </c>
      <c r="E44" t="s">
        <v>61</v>
      </c>
      <c r="F44" s="3" t="s">
        <v>85</v>
      </c>
      <c r="G44">
        <v>4</v>
      </c>
      <c r="H44" t="s">
        <v>32</v>
      </c>
      <c r="I44">
        <v>2</v>
      </c>
    </row>
    <row r="45" spans="2:10" x14ac:dyDescent="0.35">
      <c r="B45" t="s">
        <v>34</v>
      </c>
      <c r="C45" s="1">
        <v>45318</v>
      </c>
      <c r="D45" s="2">
        <v>0.70833333333333337</v>
      </c>
      <c r="E45" t="s">
        <v>39</v>
      </c>
      <c r="F45" s="3" t="s">
        <v>32</v>
      </c>
      <c r="G45">
        <v>9</v>
      </c>
      <c r="H45" t="s">
        <v>31</v>
      </c>
      <c r="I45">
        <v>2</v>
      </c>
    </row>
    <row r="46" spans="2:10" x14ac:dyDescent="0.35">
      <c r="B46" t="s">
        <v>34</v>
      </c>
      <c r="C46" s="1">
        <v>45319</v>
      </c>
      <c r="D46" s="2">
        <v>0.45833333333333331</v>
      </c>
      <c r="E46" t="s">
        <v>86</v>
      </c>
      <c r="F46" s="3" t="s">
        <v>81</v>
      </c>
      <c r="G46">
        <v>6</v>
      </c>
      <c r="H46" t="s">
        <v>28</v>
      </c>
      <c r="I46">
        <v>3</v>
      </c>
    </row>
    <row r="47" spans="2:10" x14ac:dyDescent="0.35">
      <c r="B47" t="s">
        <v>34</v>
      </c>
      <c r="C47" s="1">
        <v>45319</v>
      </c>
      <c r="D47" s="2">
        <v>0.53125</v>
      </c>
      <c r="E47" t="s">
        <v>35</v>
      </c>
      <c r="F47" t="s">
        <v>31</v>
      </c>
      <c r="G47">
        <v>2</v>
      </c>
      <c r="H47" s="3" t="s">
        <v>49</v>
      </c>
      <c r="I47">
        <v>9</v>
      </c>
    </row>
    <row r="48" spans="2:10" x14ac:dyDescent="0.35">
      <c r="B48" t="s">
        <v>34</v>
      </c>
      <c r="C48" s="1">
        <v>45319</v>
      </c>
      <c r="D48" s="2">
        <v>0.71875</v>
      </c>
      <c r="E48" t="s">
        <v>47</v>
      </c>
      <c r="F48" s="3" t="s">
        <v>85</v>
      </c>
      <c r="G48">
        <v>8</v>
      </c>
      <c r="H48" t="s">
        <v>28</v>
      </c>
      <c r="I48">
        <v>1</v>
      </c>
    </row>
    <row r="49" spans="2:9" x14ac:dyDescent="0.35">
      <c r="B49" t="s">
        <v>34</v>
      </c>
      <c r="C49" s="1">
        <v>45319</v>
      </c>
      <c r="D49" s="2">
        <v>0.71875</v>
      </c>
      <c r="E49" t="s">
        <v>38</v>
      </c>
      <c r="F49" t="s">
        <v>89</v>
      </c>
      <c r="G49">
        <v>4</v>
      </c>
      <c r="H49" s="3" t="s">
        <v>49</v>
      </c>
      <c r="I49">
        <v>8</v>
      </c>
    </row>
    <row r="50" spans="2:9" x14ac:dyDescent="0.35">
      <c r="B50" t="s">
        <v>34</v>
      </c>
      <c r="C50" s="1">
        <v>45325</v>
      </c>
      <c r="D50" s="2">
        <v>0.51041666666666663</v>
      </c>
      <c r="E50" t="s">
        <v>27</v>
      </c>
      <c r="F50" t="s">
        <v>28</v>
      </c>
      <c r="G50">
        <v>6</v>
      </c>
      <c r="H50" s="3" t="s">
        <v>85</v>
      </c>
      <c r="I50">
        <v>10</v>
      </c>
    </row>
    <row r="51" spans="2:9" x14ac:dyDescent="0.35">
      <c r="B51" t="s">
        <v>34</v>
      </c>
      <c r="C51" s="1">
        <v>45325</v>
      </c>
      <c r="D51" s="2">
        <v>0.70833333333333337</v>
      </c>
      <c r="E51" t="s">
        <v>39</v>
      </c>
      <c r="F51" t="s">
        <v>32</v>
      </c>
      <c r="G51">
        <v>5</v>
      </c>
      <c r="H51" s="3" t="s">
        <v>85</v>
      </c>
      <c r="I51">
        <v>10</v>
      </c>
    </row>
    <row r="52" spans="2:9" x14ac:dyDescent="0.35">
      <c r="B52" t="s">
        <v>34</v>
      </c>
      <c r="C52" s="1">
        <v>45326</v>
      </c>
      <c r="D52" s="2">
        <v>0.8125</v>
      </c>
      <c r="E52" t="s">
        <v>90</v>
      </c>
      <c r="F52" s="3" t="s">
        <v>29</v>
      </c>
      <c r="G52">
        <v>8</v>
      </c>
      <c r="H52" t="s">
        <v>31</v>
      </c>
      <c r="I52">
        <v>1</v>
      </c>
    </row>
    <row r="53" spans="2:9" x14ac:dyDescent="0.35">
      <c r="B53" t="s">
        <v>34</v>
      </c>
      <c r="C53" s="1">
        <v>45332</v>
      </c>
      <c r="D53" s="2">
        <v>0.40625</v>
      </c>
      <c r="E53" t="s">
        <v>91</v>
      </c>
      <c r="F53" t="s">
        <v>28</v>
      </c>
      <c r="G53">
        <v>3</v>
      </c>
      <c r="H53" s="3" t="s">
        <v>29</v>
      </c>
      <c r="I53">
        <v>5</v>
      </c>
    </row>
    <row r="54" spans="2:9" x14ac:dyDescent="0.35">
      <c r="B54" t="s">
        <v>34</v>
      </c>
      <c r="C54" s="1">
        <v>45332</v>
      </c>
      <c r="D54" s="2">
        <v>0.82291666666666663</v>
      </c>
      <c r="E54" t="s">
        <v>71</v>
      </c>
      <c r="F54" t="s">
        <v>31</v>
      </c>
      <c r="G54">
        <v>1</v>
      </c>
      <c r="H54" s="3" t="s">
        <v>32</v>
      </c>
      <c r="I54">
        <v>8</v>
      </c>
    </row>
    <row r="55" spans="2:9" x14ac:dyDescent="0.35">
      <c r="B55" t="s">
        <v>34</v>
      </c>
      <c r="C55" s="1">
        <v>45333</v>
      </c>
      <c r="D55" s="2">
        <v>0.78125</v>
      </c>
      <c r="E55" t="s">
        <v>38</v>
      </c>
      <c r="F55" t="s">
        <v>29</v>
      </c>
      <c r="G55">
        <v>3</v>
      </c>
      <c r="H55" t="s">
        <v>32</v>
      </c>
      <c r="I55">
        <v>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U14AA</vt:lpstr>
      <vt:lpstr>U16AA</vt:lpstr>
      <vt:lpstr>U19AA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Caleigh Wojcicki</dc:creator>
  <cp:lastModifiedBy>carolyn ringettealberta.com</cp:lastModifiedBy>
  <dcterms:created xsi:type="dcterms:W3CDTF">2024-02-06T17:49:16Z</dcterms:created>
  <dcterms:modified xsi:type="dcterms:W3CDTF">2024-02-13T00:28:43Z</dcterms:modified>
</cp:coreProperties>
</file>